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980-TRANSPORTE ESCOLAR 2026\"/>
    </mc:Choice>
  </mc:AlternateContent>
  <bookViews>
    <workbookView xWindow="0" yWindow="0" windowWidth="28800" windowHeight="11835"/>
  </bookViews>
  <sheets>
    <sheet name="TRAJETO 1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7" l="1"/>
  <c r="E125" i="7" l="1"/>
  <c r="E71" i="7" l="1"/>
  <c r="D30" i="7"/>
  <c r="D29" i="7"/>
  <c r="H100" i="7" l="1"/>
  <c r="E45" i="7" l="1"/>
  <c r="F56" i="7" l="1"/>
  <c r="F74" i="7" l="1"/>
  <c r="G74" i="7" s="1"/>
  <c r="E126" i="7"/>
  <c r="E127" i="7" l="1"/>
  <c r="H104" i="7"/>
  <c r="E109" i="7" l="1"/>
  <c r="H145" i="7"/>
  <c r="E110" i="7"/>
  <c r="E108" i="7"/>
  <c r="F73" i="7"/>
  <c r="G73" i="7" s="1"/>
  <c r="F75" i="7"/>
  <c r="G75" i="7" s="1"/>
  <c r="F71" i="7"/>
  <c r="G71" i="7" s="1"/>
  <c r="I30" i="7"/>
  <c r="I32" i="7" s="1"/>
  <c r="I33" i="7" s="1"/>
  <c r="C34" i="7"/>
  <c r="B34" i="7"/>
  <c r="E77" i="7"/>
  <c r="E76" i="7"/>
  <c r="D34" i="7" l="1"/>
  <c r="C76" i="7"/>
  <c r="C77" i="7" s="1"/>
  <c r="F77" i="7" s="1"/>
  <c r="G77" i="7" s="1"/>
  <c r="E111" i="7"/>
  <c r="E146" i="7" s="1"/>
  <c r="E147" i="7" s="1"/>
  <c r="F65" i="7"/>
  <c r="G65" i="7" s="1"/>
  <c r="I12" i="7"/>
  <c r="F59" i="7"/>
  <c r="F54" i="7"/>
  <c r="F55" i="7"/>
  <c r="F57" i="7"/>
  <c r="F58" i="7"/>
  <c r="F61" i="7"/>
  <c r="F62" i="7"/>
  <c r="F63" i="7"/>
  <c r="F64" i="7"/>
  <c r="F53" i="7"/>
  <c r="C113" i="7" l="1"/>
  <c r="E119" i="7" s="1"/>
  <c r="F76" i="7"/>
  <c r="G76" i="7" s="1"/>
  <c r="G78" i="7" s="1"/>
  <c r="G82" i="7" s="1"/>
  <c r="D83" i="7"/>
  <c r="D84" i="7" s="1"/>
  <c r="G83" i="7" s="1"/>
  <c r="G64" i="7"/>
  <c r="G63" i="7"/>
  <c r="G57" i="7"/>
  <c r="G58" i="7"/>
  <c r="G59" i="7"/>
  <c r="G62" i="7"/>
  <c r="G55" i="7"/>
  <c r="G53" i="7"/>
  <c r="G61" i="7"/>
  <c r="G54" i="7"/>
  <c r="I13" i="7"/>
  <c r="G56" i="7" s="1"/>
  <c r="E121" i="7" l="1"/>
  <c r="E117" i="7"/>
  <c r="E114" i="7"/>
  <c r="E120" i="7"/>
  <c r="E123" i="7"/>
  <c r="E128" i="7" s="1"/>
  <c r="H146" i="7" s="1"/>
  <c r="E122" i="7"/>
  <c r="E142" i="7" s="1"/>
  <c r="E116" i="7"/>
  <c r="E118" i="7"/>
  <c r="E115" i="7"/>
  <c r="G66" i="7"/>
  <c r="G81" i="7" s="1"/>
  <c r="G84" i="7" s="1"/>
  <c r="E135" i="7" l="1"/>
  <c r="C132" i="7"/>
  <c r="E133" i="7" s="1"/>
  <c r="E134" i="7" s="1"/>
  <c r="C139" i="7"/>
  <c r="E140" i="7" s="1"/>
  <c r="E141" i="7" s="1"/>
  <c r="E144" i="7" s="1"/>
  <c r="E168" i="7"/>
  <c r="E137" i="7" l="1"/>
  <c r="E148" i="7"/>
  <c r="H147" i="7" s="1"/>
  <c r="H148" i="7" s="1"/>
  <c r="E167" i="7" l="1"/>
  <c r="C155" i="7"/>
  <c r="E155" i="7" s="1"/>
  <c r="C156" i="7" s="1"/>
  <c r="E156" i="7" s="1"/>
  <c r="E157" i="7" s="1"/>
  <c r="E164" i="7" s="1"/>
  <c r="E160" i="7" s="1"/>
  <c r="E162" i="7" s="1"/>
  <c r="E170" i="7" s="1"/>
  <c r="E172" i="7" l="1"/>
  <c r="E174" i="7" s="1"/>
  <c r="E163" i="7"/>
  <c r="E159" i="7" s="1"/>
  <c r="E161" i="7" s="1"/>
  <c r="E169" i="7" s="1"/>
  <c r="E171" i="7" s="1"/>
  <c r="E173" i="7" s="1"/>
  <c r="E176" i="7" l="1"/>
  <c r="E175" i="7"/>
</calcChain>
</file>

<file path=xl/comments1.xml><?xml version="1.0" encoding="utf-8"?>
<comments xmlns="http://schemas.openxmlformats.org/spreadsheetml/2006/main">
  <authors>
    <author>VIRGINIA</author>
  </authors>
  <commentList>
    <comment ref="D203" authorId="0" shapeId="0">
      <text>
        <r>
          <rPr>
            <b/>
            <sz val="9"/>
            <color indexed="81"/>
            <rFont val="Segoe UI"/>
            <charset val="1"/>
          </rPr>
          <t>VIRGINIA:</t>
        </r>
        <r>
          <rPr>
            <sz val="9"/>
            <color indexed="81"/>
            <rFont val="Segoe UI"/>
            <charset val="1"/>
          </rPr>
          <t xml:space="preserve">
Acredito que aqui seja 33,33:12 = 2,7775</t>
        </r>
      </text>
    </comment>
  </commentList>
</comments>
</file>

<file path=xl/sharedStrings.xml><?xml version="1.0" encoding="utf-8"?>
<sst xmlns="http://schemas.openxmlformats.org/spreadsheetml/2006/main" count="219" uniqueCount="195">
  <si>
    <t>Objeto:</t>
  </si>
  <si>
    <t>Dias letivos no ano:</t>
  </si>
  <si>
    <t>Média de dias letivos mês:</t>
  </si>
  <si>
    <t>Turno:</t>
  </si>
  <si>
    <t>Veículo:</t>
  </si>
  <si>
    <t>Total de Usuários:</t>
  </si>
  <si>
    <t>Início</t>
  </si>
  <si>
    <t>Término</t>
  </si>
  <si>
    <t>Total (h)</t>
  </si>
  <si>
    <t xml:space="preserve"> </t>
  </si>
  <si>
    <t>Valor residual</t>
  </si>
  <si>
    <t xml:space="preserve">Periodicidade </t>
  </si>
  <si>
    <t>Manutenção</t>
  </si>
  <si>
    <t>Licenciamento</t>
  </si>
  <si>
    <t>DPVAT</t>
  </si>
  <si>
    <t>Consumo por</t>
  </si>
  <si>
    <t>troca</t>
  </si>
  <si>
    <t>Dados dos Recursos Humanos</t>
  </si>
  <si>
    <t>Data-Base</t>
  </si>
  <si>
    <t>Salário base motorista</t>
  </si>
  <si>
    <t>Salário mínimo nacional</t>
  </si>
  <si>
    <t>Intervalo intrajornada</t>
  </si>
  <si>
    <t>Horas noturnas</t>
  </si>
  <si>
    <t>Vales</t>
  </si>
  <si>
    <t>Nº</t>
  </si>
  <si>
    <t>Valor</t>
  </si>
  <si>
    <t>Desconto</t>
  </si>
  <si>
    <t>Horas extras</t>
  </si>
  <si>
    <t>Máximo/dia</t>
  </si>
  <si>
    <t>Percentuais por tipo de desligamento</t>
  </si>
  <si>
    <t>Sem justa causa indenizado</t>
  </si>
  <si>
    <t>Sem justa causa trabalhado</t>
  </si>
  <si>
    <t>Com justa causa</t>
  </si>
  <si>
    <t>Férias</t>
  </si>
  <si>
    <t>Salário-Base</t>
  </si>
  <si>
    <t>Adicional Noturno</t>
  </si>
  <si>
    <t>Adicional de Hora Noturna Reduzida</t>
  </si>
  <si>
    <t>Reflexos do NA no DSR</t>
  </si>
  <si>
    <t>%</t>
  </si>
  <si>
    <t>R$</t>
  </si>
  <si>
    <t>13 º</t>
  </si>
  <si>
    <t>Adicional de Férias</t>
  </si>
  <si>
    <t xml:space="preserve">Total </t>
  </si>
  <si>
    <t>Base de cálculo</t>
  </si>
  <si>
    <t>INSS</t>
  </si>
  <si>
    <t>Salário Educação</t>
  </si>
  <si>
    <t>SAT</t>
  </si>
  <si>
    <t>SESC ou SESI</t>
  </si>
  <si>
    <t>SENAI - SENAC</t>
  </si>
  <si>
    <t>SEBRAE</t>
  </si>
  <si>
    <t>INCRA</t>
  </si>
  <si>
    <t xml:space="preserve">Subtotal </t>
  </si>
  <si>
    <t>FGTS</t>
  </si>
  <si>
    <t>Total</t>
  </si>
  <si>
    <t>Auxílio-Refeição/ Alimentação</t>
  </si>
  <si>
    <t>Assistência Médica e Familiar (Plano de Saúde)</t>
  </si>
  <si>
    <t>Aviso Prévio Indenizado</t>
  </si>
  <si>
    <t>Incidência do FGTS sobre o Aviso Prévio</t>
  </si>
  <si>
    <t xml:space="preserve">Multa do FGTS e contribuição social sobre </t>
  </si>
  <si>
    <t xml:space="preserve">o Aviso Prévio Indenizado </t>
  </si>
  <si>
    <t>Aviso Prévio Trabalhado</t>
  </si>
  <si>
    <t>Incidência dos encargos do submódulo 2.2</t>
  </si>
  <si>
    <t>o aviso</t>
  </si>
  <si>
    <t>Base cálculo</t>
  </si>
  <si>
    <t>Percentual</t>
  </si>
  <si>
    <t xml:space="preserve">Custos indiretos </t>
  </si>
  <si>
    <t>Lucro</t>
  </si>
  <si>
    <t xml:space="preserve">Tributos </t>
  </si>
  <si>
    <t>Custo Final</t>
  </si>
  <si>
    <t>Custo com veículo</t>
  </si>
  <si>
    <t>diesel</t>
  </si>
  <si>
    <t>Quilometragem diária (km):</t>
  </si>
  <si>
    <t>Quilometragem mensal (km):</t>
  </si>
  <si>
    <t>Quilometragem anual (km):</t>
  </si>
  <si>
    <t>Base de cálculo R$</t>
  </si>
  <si>
    <t>Meses de Transporte:</t>
  </si>
  <si>
    <t>TOTAL</t>
  </si>
  <si>
    <t xml:space="preserve">Planilha de Custos por km rodado </t>
  </si>
  <si>
    <t>Transporte Escolar do Município de Santa Tereza/RS</t>
  </si>
  <si>
    <t>DADOS DO TRAJETO</t>
  </si>
  <si>
    <t>HORÁRIO</t>
  </si>
  <si>
    <t>DADOS E CUSTOS DO VEÍCULO</t>
  </si>
  <si>
    <t>DADOS E CUSTOS COM MOTORISTA</t>
  </si>
  <si>
    <t>RESUMO SOBRE OS CUSTOS</t>
  </si>
  <si>
    <t>Quadro 1</t>
  </si>
  <si>
    <t>Quadro 2</t>
  </si>
  <si>
    <t>Quadro 3</t>
  </si>
  <si>
    <t xml:space="preserve">Seguro </t>
  </si>
  <si>
    <t>Quadro 2 - Despesas financeiras</t>
  </si>
  <si>
    <t xml:space="preserve">Combustível </t>
  </si>
  <si>
    <t>Vida útil adotada</t>
  </si>
  <si>
    <t>Idade do veículo</t>
  </si>
  <si>
    <t xml:space="preserve">Valor do Veículo </t>
  </si>
  <si>
    <t>Anos para a depreciação total</t>
  </si>
  <si>
    <t>Capacidade mínima</t>
  </si>
  <si>
    <t>10 anos</t>
  </si>
  <si>
    <t>1 ano</t>
  </si>
  <si>
    <t>9 anos</t>
  </si>
  <si>
    <t xml:space="preserve"> Dados sobre o veículo de referência</t>
  </si>
  <si>
    <t>Quadro 1 - Despesas com manutenção</t>
  </si>
  <si>
    <t>Aferição tacógrafo</t>
  </si>
  <si>
    <t>Inspeção veícular</t>
  </si>
  <si>
    <t>Quadro 3 - Despesas com combustível</t>
  </si>
  <si>
    <t>Consumo na cidade (km/L)</t>
  </si>
  <si>
    <t xml:space="preserve">produto anticor./anticong. </t>
  </si>
  <si>
    <t xml:space="preserve">Valor </t>
  </si>
  <si>
    <t>da troca (km)</t>
  </si>
  <si>
    <t>óleo motor (L)</t>
  </si>
  <si>
    <t>Filtro de combustível (UN)</t>
  </si>
  <si>
    <t>Filtro do ar (UN)</t>
  </si>
  <si>
    <t>Fluído de freios (L)</t>
  </si>
  <si>
    <t>Sist. Arrefecimento (L)</t>
  </si>
  <si>
    <t>óleo de trasmissão (L)</t>
  </si>
  <si>
    <t>filtro de óleo (UN)</t>
  </si>
  <si>
    <t>unitário (R$)</t>
  </si>
  <si>
    <t xml:space="preserve">Valor total </t>
  </si>
  <si>
    <t>por troca (R$)</t>
  </si>
  <si>
    <t>Valor  mensal</t>
  </si>
  <si>
    <t>(R$)</t>
  </si>
  <si>
    <t xml:space="preserve">Disco tacógrafo </t>
  </si>
  <si>
    <t>cada 7 dias (3 un. mês)</t>
  </si>
  <si>
    <t>Depreciação por ano (sobre o valor atual)</t>
  </si>
  <si>
    <t>TOTAL MENSAL</t>
  </si>
  <si>
    <t>Quantidade de litros (mês)</t>
  </si>
  <si>
    <t>óleo hidráulico (L)</t>
  </si>
  <si>
    <t xml:space="preserve"> Resumo  despesas com veículo</t>
  </si>
  <si>
    <t xml:space="preserve">Item </t>
  </si>
  <si>
    <t>Cota</t>
  </si>
  <si>
    <t>Valor mensal</t>
  </si>
  <si>
    <t>anual</t>
  </si>
  <si>
    <t>Valor anual</t>
  </si>
  <si>
    <t>Depreciação anual</t>
  </si>
  <si>
    <t>Taxa de uso efetivo</t>
  </si>
  <si>
    <t>TOTAL ACUMULADO EFETIVO</t>
  </si>
  <si>
    <t>Disponível (dia)</t>
  </si>
  <si>
    <t>Percurso diário</t>
  </si>
  <si>
    <t>Máx. de horas mensais permitidas (h)</t>
  </si>
  <si>
    <t>Percurso efetivo (dia)</t>
  </si>
  <si>
    <t>Acumulado (dia)</t>
  </si>
  <si>
    <t xml:space="preserve"> Horas mensais efetivo (h)</t>
  </si>
  <si>
    <t>horas mensais disponível (h)</t>
  </si>
  <si>
    <t>Total (Efetivo + Disponível) - (h)</t>
  </si>
  <si>
    <t>Descanso remunerado (25% do total)</t>
  </si>
  <si>
    <t>Horas de percurso efetivo e disponível</t>
  </si>
  <si>
    <t>Taxa de uso</t>
  </si>
  <si>
    <t>efetivo</t>
  </si>
  <si>
    <t>BDI - Custos indiretos, lucro e tributos lucro real</t>
  </si>
  <si>
    <t>Resumo de despesas com motorista</t>
  </si>
  <si>
    <t xml:space="preserve">Quadro 1 - Composição da Remuneração </t>
  </si>
  <si>
    <t>Quadro 2 - Encargos e Benefícios Anuais, Mensais e Diários</t>
  </si>
  <si>
    <t>Quadro 3 - Provisão para Rescisão</t>
  </si>
  <si>
    <t xml:space="preserve">13º Salário e Adicional de Férias </t>
  </si>
  <si>
    <t>Encargos Previdenciários, (FGTS) e outras contribuições</t>
  </si>
  <si>
    <t>Benefícios Mensais e Diários</t>
  </si>
  <si>
    <t>TOTAL MENSAL QUADRO 1</t>
  </si>
  <si>
    <t>TOTAL MENSAL QUADRO 2</t>
  </si>
  <si>
    <t>TOTAL MENSAL QUADRO 3</t>
  </si>
  <si>
    <t>TOTAL (MÊS)</t>
  </si>
  <si>
    <t xml:space="preserve">Quadro 1 </t>
  </si>
  <si>
    <t xml:space="preserve">Quadro 3 </t>
  </si>
  <si>
    <t xml:space="preserve">Desconto sobre 13º Salário e adicional de Férias </t>
  </si>
  <si>
    <t>Simples</t>
  </si>
  <si>
    <t>Demissão por Justa Causa</t>
  </si>
  <si>
    <t>óleo diferencial traseiro</t>
  </si>
  <si>
    <t>Lucro Real</t>
  </si>
  <si>
    <t>Total de tributos para Lucro Real</t>
  </si>
  <si>
    <t>Total de tributos para Simples</t>
  </si>
  <si>
    <t>TOTAL  PARA SIMPLES</t>
  </si>
  <si>
    <t>TOTAL  PARA LUCRO REAL</t>
  </si>
  <si>
    <t>BDI (SIMPLES)</t>
  </si>
  <si>
    <t>BDI (LUCRO REAL)</t>
  </si>
  <si>
    <t>Custo mensal (SIMPLES)</t>
  </si>
  <si>
    <t>Custo mensal (LUCRO REAL)</t>
  </si>
  <si>
    <t>Custo por Km (SIMPLES)</t>
  </si>
  <si>
    <t>Custo por Km (LUCRO REAL)</t>
  </si>
  <si>
    <t>Custo mensal por aluno (SIMPLES)</t>
  </si>
  <si>
    <t>Custo mensal por aluno (LUCRO REAL)</t>
  </si>
  <si>
    <t xml:space="preserve">Pneus (UN) </t>
  </si>
  <si>
    <t>- 225/75 R16</t>
  </si>
  <si>
    <t>Ano  Modelo</t>
  </si>
  <si>
    <t>Custo com motorista  (considerando a taxa de uso efetivo)</t>
  </si>
  <si>
    <t xml:space="preserve">Preço p/ litro de combustível </t>
  </si>
  <si>
    <t>CCT-SINDITRANS</t>
  </si>
  <si>
    <t>2025/2026</t>
  </si>
  <si>
    <t>Alimentação-almoço</t>
  </si>
  <si>
    <t>Alimentação-janta</t>
  </si>
  <si>
    <t>Marcopolo VOLARE ESCOLAR V8L CURTO (diesel)(E5)</t>
  </si>
  <si>
    <t xml:space="preserve">Santa Tereza - Linha Pederneira  - Bento Gonçalves   via ERS 444  </t>
  </si>
  <si>
    <t>TRAJETO 6</t>
  </si>
  <si>
    <t>Trajeto 6</t>
  </si>
  <si>
    <t>VESPERTINO/NOITE</t>
  </si>
  <si>
    <t>MICRO-ONIBUS</t>
  </si>
  <si>
    <t>1 - (ida - vespertino)</t>
  </si>
  <si>
    <t>2 - (volta - noite)</t>
  </si>
  <si>
    <t>Remun. Cap. ( selic.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</si>
</sst>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sz val="10"/>
      <color rgb="FF4D4D5B"/>
      <name val="Century Gothic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6" fillId="2" borderId="3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/>
    <xf numFmtId="2" fontId="0" fillId="0" borderId="0" xfId="0" applyNumberForma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8" fontId="0" fillId="0" borderId="0" xfId="0" applyNumberFormat="1" applyFill="1" applyBorder="1"/>
    <xf numFmtId="2" fontId="1" fillId="0" borderId="0" xfId="0" applyNumberFormat="1" applyFont="1" applyFill="1" applyBorder="1"/>
    <xf numFmtId="9" fontId="0" fillId="0" borderId="0" xfId="0" applyNumberFormat="1" applyFill="1" applyBorder="1"/>
    <xf numFmtId="9" fontId="0" fillId="0" borderId="0" xfId="0" applyNumberFormat="1" applyFill="1" applyBorder="1" applyAlignment="1"/>
    <xf numFmtId="2" fontId="0" fillId="0" borderId="0" xfId="0" applyNumberFormat="1" applyFill="1" applyBorder="1" applyAlignment="1"/>
    <xf numFmtId="2" fontId="1" fillId="0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20" fontId="7" fillId="0" borderId="0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8" fontId="7" fillId="0" borderId="0" xfId="0" applyNumberFormat="1" applyFont="1" applyFill="1" applyBorder="1" applyAlignment="1"/>
    <xf numFmtId="0" fontId="6" fillId="0" borderId="0" xfId="0" applyFont="1" applyBorder="1" applyAlignment="1">
      <alignment horizontal="right"/>
    </xf>
    <xf numFmtId="2" fontId="7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0" fillId="0" borderId="43" xfId="0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/>
    </xf>
    <xf numFmtId="0" fontId="7" fillId="0" borderId="16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9" fontId="7" fillId="0" borderId="22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164" fontId="6" fillId="0" borderId="36" xfId="0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6" fillId="0" borderId="19" xfId="0" applyNumberFormat="1" applyFont="1" applyFill="1" applyBorder="1" applyAlignment="1">
      <alignment horizontal="center"/>
    </xf>
    <xf numFmtId="10" fontId="7" fillId="0" borderId="22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8" fontId="7" fillId="0" borderId="1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20" fontId="7" fillId="0" borderId="1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20" fontId="7" fillId="0" borderId="27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6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/>
    </xf>
    <xf numFmtId="164" fontId="7" fillId="0" borderId="39" xfId="0" applyNumberFormat="1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164" fontId="7" fillId="0" borderId="49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 vertical="center"/>
    </xf>
    <xf numFmtId="9" fontId="7" fillId="0" borderId="49" xfId="0" applyNumberFormat="1" applyFont="1" applyFill="1" applyBorder="1" applyAlignment="1">
      <alignment horizontal="center"/>
    </xf>
    <xf numFmtId="8" fontId="7" fillId="0" borderId="49" xfId="0" applyNumberFormat="1" applyFont="1" applyFill="1" applyBorder="1" applyAlignment="1">
      <alignment horizontal="center"/>
    </xf>
    <xf numFmtId="8" fontId="7" fillId="0" borderId="17" xfId="0" applyNumberFormat="1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7" fillId="0" borderId="35" xfId="0" applyFont="1" applyFill="1" applyBorder="1"/>
    <xf numFmtId="0" fontId="7" fillId="0" borderId="21" xfId="0" applyFont="1" applyFill="1" applyBorder="1"/>
    <xf numFmtId="20" fontId="7" fillId="0" borderId="16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58" xfId="0" applyNumberFormat="1" applyFont="1" applyFill="1" applyBorder="1" applyAlignment="1">
      <alignment horizontal="center"/>
    </xf>
    <xf numFmtId="164" fontId="6" fillId="5" borderId="2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10" fillId="4" borderId="17" xfId="0" applyFont="1" applyFill="1" applyBorder="1" applyAlignment="1">
      <alignment horizontal="center"/>
    </xf>
    <xf numFmtId="20" fontId="7" fillId="0" borderId="17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164" fontId="12" fillId="6" borderId="1" xfId="0" applyNumberFormat="1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20" fontId="7" fillId="5" borderId="21" xfId="0" applyNumberFormat="1" applyFont="1" applyFill="1" applyBorder="1" applyAlignment="1">
      <alignment horizontal="center"/>
    </xf>
    <xf numFmtId="20" fontId="6" fillId="5" borderId="18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/>
    </xf>
    <xf numFmtId="10" fontId="6" fillId="5" borderId="20" xfId="0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9" fontId="7" fillId="5" borderId="17" xfId="0" applyNumberFormat="1" applyFont="1" applyFill="1" applyBorder="1" applyAlignment="1">
      <alignment horizontal="center"/>
    </xf>
    <xf numFmtId="8" fontId="7" fillId="5" borderId="17" xfId="0" applyNumberFormat="1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6" xfId="0" applyFont="1" applyFill="1" applyBorder="1" applyAlignment="1"/>
    <xf numFmtId="0" fontId="7" fillId="5" borderId="1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8" fontId="7" fillId="5" borderId="1" xfId="0" applyNumberFormat="1" applyFont="1" applyFill="1" applyBorder="1" applyAlignment="1">
      <alignment horizontal="center"/>
    </xf>
    <xf numFmtId="2" fontId="7" fillId="5" borderId="22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9" fontId="7" fillId="5" borderId="15" xfId="0" applyNumberFormat="1" applyFont="1" applyFill="1" applyBorder="1" applyAlignment="1">
      <alignment horizontal="center"/>
    </xf>
    <xf numFmtId="9" fontId="6" fillId="5" borderId="20" xfId="0" applyNumberFormat="1" applyFont="1" applyFill="1" applyBorder="1" applyAlignment="1">
      <alignment horizontal="center"/>
    </xf>
    <xf numFmtId="164" fontId="7" fillId="5" borderId="23" xfId="0" applyNumberFormat="1" applyFont="1" applyFill="1" applyBorder="1" applyAlignment="1">
      <alignment horizontal="center"/>
    </xf>
    <xf numFmtId="164" fontId="7" fillId="5" borderId="14" xfId="0" applyNumberFormat="1" applyFont="1" applyFill="1" applyBorder="1" applyAlignment="1">
      <alignment horizontal="center"/>
    </xf>
    <xf numFmtId="164" fontId="7" fillId="5" borderId="22" xfId="0" applyNumberFormat="1" applyFont="1" applyFill="1" applyBorder="1" applyAlignment="1">
      <alignment horizontal="center"/>
    </xf>
    <xf numFmtId="8" fontId="12" fillId="6" borderId="17" xfId="0" applyNumberFormat="1" applyFont="1" applyFill="1" applyBorder="1" applyAlignment="1">
      <alignment horizontal="center"/>
    </xf>
    <xf numFmtId="0" fontId="7" fillId="5" borderId="16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20" fontId="7" fillId="0" borderId="1" xfId="0" applyNumberFormat="1" applyFont="1" applyFill="1" applyBorder="1" applyAlignment="1">
      <alignment horizontal="center"/>
    </xf>
    <xf numFmtId="20" fontId="7" fillId="0" borderId="22" xfId="0" applyNumberFormat="1" applyFont="1" applyFill="1" applyBorder="1" applyAlignment="1">
      <alignment horizontal="center"/>
    </xf>
    <xf numFmtId="20" fontId="7" fillId="0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6" fillId="0" borderId="38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20" fontId="7" fillId="0" borderId="17" xfId="0" applyNumberFormat="1" applyFont="1" applyFill="1" applyBorder="1" applyAlignment="1">
      <alignment horizontal="center"/>
    </xf>
    <xf numFmtId="20" fontId="6" fillId="0" borderId="19" xfId="0" applyNumberFormat="1" applyFont="1" applyFill="1" applyBorder="1" applyAlignment="1">
      <alignment horizontal="center"/>
    </xf>
    <xf numFmtId="20" fontId="6" fillId="0" borderId="20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16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7" fillId="0" borderId="43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/>
    </xf>
    <xf numFmtId="9" fontId="7" fillId="0" borderId="37" xfId="0" applyNumberFormat="1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582085</xdr:colOff>
      <xdr:row>0</xdr:row>
      <xdr:rowOff>50235</xdr:rowOff>
    </xdr:from>
    <xdr:to>
      <xdr:col>1</xdr:col>
      <xdr:colOff>1375835</xdr:colOff>
      <xdr:row>1</xdr:row>
      <xdr:rowOff>478955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68" y="50235"/>
          <a:ext cx="793750" cy="101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7"/>
  <sheetViews>
    <sheetView tabSelected="1" zoomScale="110" zoomScaleNormal="110" workbookViewId="0">
      <selection activeCell="G32" sqref="G32:H32"/>
    </sheetView>
  </sheetViews>
  <sheetFormatPr defaultRowHeight="15" x14ac:dyDescent="0.25"/>
  <cols>
    <col min="1" max="1" width="7.7109375" customWidth="1"/>
    <col min="2" max="2" width="27.42578125" customWidth="1"/>
    <col min="3" max="3" width="24.85546875" customWidth="1"/>
    <col min="4" max="4" width="18.5703125" customWidth="1"/>
    <col min="5" max="5" width="17.85546875" customWidth="1"/>
    <col min="6" max="6" width="18.28515625" customWidth="1"/>
    <col min="7" max="7" width="20.5703125" customWidth="1"/>
    <col min="8" max="8" width="21.140625" customWidth="1"/>
    <col min="9" max="9" width="10.42578125" customWidth="1"/>
    <col min="10" max="10" width="13.28515625" customWidth="1"/>
    <col min="12" max="12" width="16.140625" customWidth="1"/>
  </cols>
  <sheetData>
    <row r="1" spans="1:9" ht="45.75" customHeight="1" x14ac:dyDescent="0.25">
      <c r="B1" s="222"/>
      <c r="C1" s="224" t="s">
        <v>77</v>
      </c>
      <c r="D1" s="225"/>
      <c r="E1" s="225"/>
      <c r="F1" s="225"/>
      <c r="G1" s="225"/>
      <c r="H1" s="225"/>
      <c r="I1" s="226"/>
    </row>
    <row r="2" spans="1:9" ht="40.5" customHeight="1" thickBot="1" x14ac:dyDescent="0.3">
      <c r="B2" s="223"/>
      <c r="C2" s="227" t="s">
        <v>78</v>
      </c>
      <c r="D2" s="228"/>
      <c r="E2" s="228"/>
      <c r="F2" s="228"/>
      <c r="G2" s="228"/>
      <c r="H2" s="228"/>
      <c r="I2" s="229"/>
    </row>
    <row r="3" spans="1:9" ht="15.75" thickBot="1" x14ac:dyDescent="0.3">
      <c r="B3" s="7"/>
      <c r="C3" s="7"/>
      <c r="D3" s="7"/>
      <c r="E3" s="7"/>
      <c r="F3" s="7"/>
      <c r="G3" s="7"/>
      <c r="H3" s="7"/>
    </row>
    <row r="4" spans="1:9" ht="15.75" customHeight="1" x14ac:dyDescent="0.25">
      <c r="B4" s="230" t="s">
        <v>188</v>
      </c>
      <c r="C4" s="232" t="s">
        <v>187</v>
      </c>
      <c r="D4" s="233"/>
      <c r="E4" s="233"/>
      <c r="F4" s="233"/>
      <c r="G4" s="233"/>
      <c r="H4" s="233"/>
      <c r="I4" s="234"/>
    </row>
    <row r="5" spans="1:9" ht="15.75" customHeight="1" thickBot="1" x14ac:dyDescent="0.3">
      <c r="B5" s="231"/>
      <c r="C5" s="235"/>
      <c r="D5" s="236"/>
      <c r="E5" s="236"/>
      <c r="F5" s="236"/>
      <c r="G5" s="236"/>
      <c r="H5" s="236"/>
      <c r="I5" s="237"/>
    </row>
    <row r="6" spans="1:9" ht="15.75" thickBot="1" x14ac:dyDescent="0.3">
      <c r="B6" s="7"/>
      <c r="C6" s="7"/>
      <c r="D6" s="7"/>
      <c r="E6" s="7"/>
      <c r="F6" s="7"/>
      <c r="G6" s="7"/>
      <c r="H6" s="7"/>
    </row>
    <row r="7" spans="1:9" ht="16.5" thickBot="1" x14ac:dyDescent="0.3">
      <c r="B7" s="248" t="s">
        <v>79</v>
      </c>
      <c r="C7" s="249"/>
      <c r="D7" s="249"/>
      <c r="E7" s="249"/>
      <c r="F7" s="249"/>
      <c r="G7" s="249"/>
      <c r="H7" s="249"/>
      <c r="I7" s="250"/>
    </row>
    <row r="8" spans="1:9" ht="16.5" thickBot="1" x14ac:dyDescent="0.3">
      <c r="A8" s="6"/>
      <c r="B8" s="8"/>
      <c r="C8" s="8"/>
      <c r="D8" s="8"/>
      <c r="E8" s="8"/>
      <c r="F8" s="8"/>
      <c r="G8" s="8"/>
      <c r="H8" s="8"/>
      <c r="I8" s="6"/>
    </row>
    <row r="9" spans="1:9" ht="15.75" x14ac:dyDescent="0.25">
      <c r="B9" s="251" t="s">
        <v>0</v>
      </c>
      <c r="C9" s="252"/>
      <c r="D9" s="155" t="s">
        <v>189</v>
      </c>
      <c r="F9" s="251" t="s">
        <v>5</v>
      </c>
      <c r="G9" s="252"/>
      <c r="H9" s="252"/>
      <c r="I9" s="140">
        <v>22</v>
      </c>
    </row>
    <row r="10" spans="1:9" ht="15.75" x14ac:dyDescent="0.25">
      <c r="B10" s="241" t="s">
        <v>1</v>
      </c>
      <c r="C10" s="242"/>
      <c r="D10" s="115">
        <v>205</v>
      </c>
      <c r="F10" s="241" t="s">
        <v>71</v>
      </c>
      <c r="G10" s="242"/>
      <c r="H10" s="242"/>
      <c r="I10" s="148">
        <v>40</v>
      </c>
    </row>
    <row r="11" spans="1:9" ht="15.75" x14ac:dyDescent="0.25">
      <c r="B11" s="241" t="s">
        <v>75</v>
      </c>
      <c r="C11" s="242"/>
      <c r="D11" s="115">
        <v>10</v>
      </c>
      <c r="F11" s="241" t="s">
        <v>2</v>
      </c>
      <c r="G11" s="242"/>
      <c r="H11" s="242"/>
      <c r="I11" s="115">
        <v>22</v>
      </c>
    </row>
    <row r="12" spans="1:9" ht="15.75" x14ac:dyDescent="0.25">
      <c r="B12" s="241" t="s">
        <v>2</v>
      </c>
      <c r="C12" s="242"/>
      <c r="D12" s="115">
        <v>22</v>
      </c>
      <c r="F12" s="241" t="s">
        <v>72</v>
      </c>
      <c r="G12" s="242"/>
      <c r="H12" s="242"/>
      <c r="I12" s="115">
        <f>I10*I11</f>
        <v>880</v>
      </c>
    </row>
    <row r="13" spans="1:9" ht="16.5" thickBot="1" x14ac:dyDescent="0.3">
      <c r="B13" s="11" t="s">
        <v>3</v>
      </c>
      <c r="C13" s="217" t="s">
        <v>190</v>
      </c>
      <c r="D13" s="243"/>
      <c r="E13" s="9"/>
      <c r="F13" s="190" t="s">
        <v>73</v>
      </c>
      <c r="G13" s="191"/>
      <c r="H13" s="191"/>
      <c r="I13" s="112">
        <f>I12*D11</f>
        <v>8800</v>
      </c>
    </row>
    <row r="14" spans="1:9" ht="16.5" thickBot="1" x14ac:dyDescent="0.3">
      <c r="B14" s="12" t="s">
        <v>4</v>
      </c>
      <c r="C14" s="244" t="s">
        <v>191</v>
      </c>
      <c r="D14" s="245"/>
      <c r="E14" s="9"/>
      <c r="I14" s="1"/>
    </row>
    <row r="15" spans="1:9" ht="16.5" thickBot="1" x14ac:dyDescent="0.3">
      <c r="B15" s="8"/>
      <c r="C15" s="8"/>
      <c r="D15" s="8"/>
      <c r="E15" s="9"/>
      <c r="I15" s="1"/>
    </row>
    <row r="16" spans="1:9" ht="16.5" thickBot="1" x14ac:dyDescent="0.3">
      <c r="B16" s="199" t="s">
        <v>80</v>
      </c>
      <c r="C16" s="200"/>
      <c r="D16" s="200"/>
      <c r="E16" s="200"/>
      <c r="F16" s="200"/>
      <c r="G16" s="200"/>
      <c r="H16" s="200"/>
      <c r="I16" s="201"/>
    </row>
    <row r="17" spans="2:10" ht="16.5" thickBot="1" x14ac:dyDescent="0.3">
      <c r="B17" s="14"/>
      <c r="C17" s="14"/>
      <c r="D17" s="14"/>
      <c r="E17" s="14"/>
      <c r="F17" s="13"/>
      <c r="G17" s="8"/>
      <c r="H17" s="214"/>
      <c r="I17" s="214"/>
    </row>
    <row r="18" spans="2:10" ht="16.5" thickBot="1" x14ac:dyDescent="0.3">
      <c r="B18" s="186" t="s">
        <v>135</v>
      </c>
      <c r="C18" s="187"/>
      <c r="D18" s="187" t="s">
        <v>6</v>
      </c>
      <c r="E18" s="187"/>
      <c r="F18" s="187" t="s">
        <v>7</v>
      </c>
      <c r="G18" s="187"/>
      <c r="H18" s="187" t="s">
        <v>8</v>
      </c>
      <c r="I18" s="247"/>
    </row>
    <row r="19" spans="2:10" ht="15.75" x14ac:dyDescent="0.25">
      <c r="B19" s="255" t="s">
        <v>192</v>
      </c>
      <c r="C19" s="256"/>
      <c r="D19" s="182">
        <v>0.74305555555555547</v>
      </c>
      <c r="E19" s="182"/>
      <c r="F19" s="182">
        <v>0.76388888888888884</v>
      </c>
      <c r="G19" s="182"/>
      <c r="H19" s="182">
        <v>2.0833333333333332E-2</v>
      </c>
      <c r="I19" s="183"/>
    </row>
    <row r="20" spans="2:10" ht="15.75" x14ac:dyDescent="0.25">
      <c r="B20" s="179" t="s">
        <v>193</v>
      </c>
      <c r="C20" s="180"/>
      <c r="D20" s="181">
        <v>0.95833333333333337</v>
      </c>
      <c r="E20" s="181"/>
      <c r="F20" s="181">
        <v>0.97222222222222221</v>
      </c>
      <c r="G20" s="181"/>
      <c r="H20" s="181">
        <v>1.3888888888888888E-2</v>
      </c>
      <c r="I20" s="257"/>
    </row>
    <row r="21" spans="2:10" ht="15.75" x14ac:dyDescent="0.25">
      <c r="B21" s="255"/>
      <c r="C21" s="256"/>
      <c r="D21" s="182"/>
      <c r="E21" s="182"/>
      <c r="F21" s="182"/>
      <c r="G21" s="182"/>
      <c r="H21" s="182"/>
      <c r="I21" s="183"/>
    </row>
    <row r="22" spans="2:10" ht="15.75" x14ac:dyDescent="0.25">
      <c r="B22" s="179"/>
      <c r="C22" s="180"/>
      <c r="D22" s="181"/>
      <c r="E22" s="181"/>
      <c r="F22" s="181"/>
      <c r="G22" s="181"/>
      <c r="H22" s="182"/>
      <c r="I22" s="183"/>
    </row>
    <row r="23" spans="2:10" ht="15.75" x14ac:dyDescent="0.25">
      <c r="B23" s="179"/>
      <c r="C23" s="180"/>
      <c r="D23" s="181"/>
      <c r="E23" s="181"/>
      <c r="F23" s="181"/>
      <c r="G23" s="181"/>
      <c r="H23" s="182"/>
      <c r="I23" s="183"/>
      <c r="J23" s="6"/>
    </row>
    <row r="24" spans="2:10" ht="15.75" x14ac:dyDescent="0.25">
      <c r="B24" s="216"/>
      <c r="C24" s="217"/>
      <c r="D24" s="181"/>
      <c r="E24" s="181"/>
      <c r="F24" s="181"/>
      <c r="G24" s="181"/>
      <c r="H24" s="181"/>
      <c r="I24" s="257"/>
      <c r="J24" s="6"/>
    </row>
    <row r="25" spans="2:10" ht="16.5" thickBot="1" x14ac:dyDescent="0.3">
      <c r="B25" s="197" t="s">
        <v>133</v>
      </c>
      <c r="C25" s="198"/>
      <c r="D25" s="198"/>
      <c r="E25" s="198"/>
      <c r="F25" s="198"/>
      <c r="G25" s="198"/>
      <c r="H25" s="258">
        <v>4.1666666666666664E-2</v>
      </c>
      <c r="I25" s="259"/>
    </row>
    <row r="26" spans="2:10" ht="16.5" thickBot="1" x14ac:dyDescent="0.3">
      <c r="B26" s="8"/>
      <c r="C26" s="8"/>
      <c r="D26" s="8"/>
      <c r="E26" s="8"/>
      <c r="F26" s="8"/>
      <c r="G26" s="8"/>
      <c r="H26" s="61"/>
      <c r="I26" s="61"/>
    </row>
    <row r="27" spans="2:10" ht="16.5" thickBot="1" x14ac:dyDescent="0.3">
      <c r="B27" s="260" t="s">
        <v>143</v>
      </c>
      <c r="C27" s="261"/>
      <c r="D27" s="262"/>
      <c r="E27" s="8"/>
      <c r="G27" s="263" t="s">
        <v>132</v>
      </c>
      <c r="H27" s="264"/>
      <c r="I27" s="265"/>
    </row>
    <row r="28" spans="2:10" ht="16.5" thickBot="1" x14ac:dyDescent="0.3">
      <c r="B28" s="62" t="s">
        <v>137</v>
      </c>
      <c r="C28" s="63" t="s">
        <v>134</v>
      </c>
      <c r="D28" s="64" t="s">
        <v>138</v>
      </c>
      <c r="E28" s="8"/>
      <c r="G28" s="266" t="s">
        <v>139</v>
      </c>
      <c r="H28" s="267"/>
      <c r="I28" s="158">
        <v>19</v>
      </c>
    </row>
    <row r="29" spans="2:10" ht="15.75" x14ac:dyDescent="0.25">
      <c r="B29" s="156">
        <v>2.0833333333333332E-2</v>
      </c>
      <c r="C29" s="137">
        <v>0</v>
      </c>
      <c r="D29" s="139">
        <f>B29</f>
        <v>2.0833333333333332E-2</v>
      </c>
      <c r="E29" s="8"/>
      <c r="G29" s="216" t="s">
        <v>140</v>
      </c>
      <c r="H29" s="217"/>
      <c r="I29" s="159">
        <v>0</v>
      </c>
    </row>
    <row r="30" spans="2:10" ht="15.75" x14ac:dyDescent="0.25">
      <c r="B30" s="156">
        <v>1.3888888888888888E-2</v>
      </c>
      <c r="C30" s="137">
        <v>0</v>
      </c>
      <c r="D30" s="149">
        <f t="shared" ref="D30" si="0">B30</f>
        <v>1.3888888888888888E-2</v>
      </c>
      <c r="E30" s="8"/>
      <c r="G30" s="216" t="s">
        <v>141</v>
      </c>
      <c r="H30" s="217"/>
      <c r="I30" s="159">
        <f>I28+I29</f>
        <v>19</v>
      </c>
    </row>
    <row r="31" spans="2:10" ht="15.75" x14ac:dyDescent="0.25">
      <c r="B31" s="156"/>
      <c r="C31" s="137"/>
      <c r="D31" s="149"/>
      <c r="E31" s="8"/>
      <c r="G31" s="216" t="s">
        <v>136</v>
      </c>
      <c r="H31" s="217"/>
      <c r="I31" s="159">
        <v>220</v>
      </c>
    </row>
    <row r="32" spans="2:10" ht="15.75" x14ac:dyDescent="0.25">
      <c r="B32" s="156"/>
      <c r="C32" s="137"/>
      <c r="D32" s="149"/>
      <c r="E32" s="8"/>
      <c r="G32" s="216" t="s">
        <v>142</v>
      </c>
      <c r="H32" s="217"/>
      <c r="I32" s="159">
        <f>I30*0.25</f>
        <v>4.75</v>
      </c>
      <c r="J32" s="6"/>
    </row>
    <row r="33" spans="1:13" ht="16.5" thickBot="1" x14ac:dyDescent="0.3">
      <c r="B33" s="156"/>
      <c r="C33" s="137"/>
      <c r="D33" s="149"/>
      <c r="E33" s="8"/>
      <c r="G33" s="197" t="s">
        <v>132</v>
      </c>
      <c r="H33" s="198"/>
      <c r="I33" s="160">
        <f>((I30+I32)/I31)</f>
        <v>0.10795454545454546</v>
      </c>
      <c r="J33" s="6"/>
    </row>
    <row r="34" spans="1:13" ht="16.5" thickBot="1" x14ac:dyDescent="0.3">
      <c r="B34" s="157">
        <f>SUM(B29:B33)</f>
        <v>3.4722222222222224E-2</v>
      </c>
      <c r="C34" s="138">
        <f>SUM(C29:C33)</f>
        <v>0</v>
      </c>
      <c r="D34" s="149">
        <f>B34+C34</f>
        <v>3.4722222222222224E-2</v>
      </c>
      <c r="E34" s="8"/>
      <c r="F34" s="246"/>
      <c r="G34" s="246"/>
      <c r="H34" s="61"/>
      <c r="I34" s="61"/>
      <c r="J34" s="6"/>
    </row>
    <row r="35" spans="1:13" ht="15.75" thickBot="1" x14ac:dyDescent="0.3">
      <c r="F35" s="6"/>
      <c r="G35" s="2"/>
      <c r="H35" s="2"/>
      <c r="I35" s="5"/>
      <c r="J35" s="3"/>
      <c r="K35" s="3"/>
      <c r="L35" s="3"/>
      <c r="M35" s="3"/>
    </row>
    <row r="36" spans="1:13" ht="15.75" customHeight="1" thickBot="1" x14ac:dyDescent="0.3">
      <c r="B36" s="199" t="s">
        <v>81</v>
      </c>
      <c r="C36" s="200"/>
      <c r="D36" s="200"/>
      <c r="E36" s="200"/>
      <c r="F36" s="200"/>
      <c r="G36" s="200"/>
      <c r="H36" s="200"/>
      <c r="I36" s="201"/>
      <c r="J36" s="22"/>
    </row>
    <row r="37" spans="1:13" ht="15.75" customHeight="1" thickBot="1" x14ac:dyDescent="0.3">
      <c r="B37" s="3"/>
      <c r="C37" s="3"/>
      <c r="D37" s="3"/>
      <c r="E37" s="3"/>
      <c r="F37" s="3"/>
      <c r="G37" s="3"/>
      <c r="H37" s="3"/>
      <c r="I37" s="3"/>
      <c r="J37" s="15"/>
    </row>
    <row r="38" spans="1:13" ht="15.75" customHeight="1" thickBot="1" x14ac:dyDescent="0.3">
      <c r="B38" s="199" t="s">
        <v>98</v>
      </c>
      <c r="C38" s="200"/>
      <c r="D38" s="200"/>
      <c r="E38" s="201"/>
      <c r="F38" s="14"/>
      <c r="J38" s="15"/>
    </row>
    <row r="39" spans="1:13" ht="15.75" customHeight="1" x14ac:dyDescent="0.25">
      <c r="B39" s="279" t="s">
        <v>186</v>
      </c>
      <c r="C39" s="280"/>
      <c r="D39" s="280"/>
      <c r="E39" s="281"/>
      <c r="F39" s="14"/>
      <c r="J39" s="15"/>
    </row>
    <row r="40" spans="1:13" ht="15.75" customHeight="1" x14ac:dyDescent="0.25">
      <c r="B40" s="212" t="s">
        <v>94</v>
      </c>
      <c r="C40" s="273"/>
      <c r="D40" s="213"/>
      <c r="E40" s="161">
        <v>26</v>
      </c>
      <c r="F40" s="14"/>
      <c r="J40" s="15"/>
    </row>
    <row r="41" spans="1:13" ht="15.75" customHeight="1" x14ac:dyDescent="0.25">
      <c r="B41" s="212" t="s">
        <v>89</v>
      </c>
      <c r="C41" s="273"/>
      <c r="D41" s="213"/>
      <c r="E41" s="161" t="s">
        <v>70</v>
      </c>
      <c r="F41" s="14"/>
      <c r="G41" s="30"/>
      <c r="H41" s="30"/>
      <c r="I41" s="30"/>
      <c r="J41" s="15"/>
    </row>
    <row r="42" spans="1:13" ht="15.75" customHeight="1" x14ac:dyDescent="0.25">
      <c r="B42" s="212" t="s">
        <v>179</v>
      </c>
      <c r="C42" s="273"/>
      <c r="D42" s="213"/>
      <c r="E42" s="161">
        <v>2023</v>
      </c>
      <c r="F42" s="16"/>
      <c r="G42" s="30"/>
      <c r="H42" s="30"/>
      <c r="I42" s="30"/>
    </row>
    <row r="43" spans="1:13" ht="15.75" customHeight="1" x14ac:dyDescent="0.25">
      <c r="A43" t="s">
        <v>9</v>
      </c>
      <c r="B43" s="212" t="s">
        <v>92</v>
      </c>
      <c r="C43" s="273"/>
      <c r="D43" s="213"/>
      <c r="E43" s="178">
        <v>400805</v>
      </c>
      <c r="F43" s="60"/>
    </row>
    <row r="44" spans="1:13" ht="15.75" customHeight="1" x14ac:dyDescent="0.25">
      <c r="B44" s="216" t="s">
        <v>121</v>
      </c>
      <c r="C44" s="217"/>
      <c r="D44" s="217"/>
      <c r="E44" s="162">
        <v>0.1</v>
      </c>
      <c r="F44" s="14"/>
    </row>
    <row r="45" spans="1:13" ht="15.75" customHeight="1" x14ac:dyDescent="0.25">
      <c r="B45" s="216" t="s">
        <v>10</v>
      </c>
      <c r="C45" s="217"/>
      <c r="D45" s="217"/>
      <c r="E45" s="163">
        <f>E43*0.9</f>
        <v>360724.5</v>
      </c>
      <c r="F45" s="14"/>
    </row>
    <row r="46" spans="1:13" ht="15.75" customHeight="1" x14ac:dyDescent="0.25">
      <c r="B46" s="216" t="s">
        <v>90</v>
      </c>
      <c r="C46" s="217"/>
      <c r="D46" s="217"/>
      <c r="E46" s="161" t="s">
        <v>95</v>
      </c>
      <c r="F46" s="14"/>
    </row>
    <row r="47" spans="1:13" ht="15.75" customHeight="1" x14ac:dyDescent="0.25">
      <c r="B47" s="216" t="s">
        <v>91</v>
      </c>
      <c r="C47" s="217"/>
      <c r="D47" s="217"/>
      <c r="E47" s="161" t="s">
        <v>96</v>
      </c>
      <c r="F47" s="14"/>
    </row>
    <row r="48" spans="1:13" ht="15.75" customHeight="1" thickBot="1" x14ac:dyDescent="0.3">
      <c r="B48" s="278" t="s">
        <v>93</v>
      </c>
      <c r="C48" s="244"/>
      <c r="D48" s="244"/>
      <c r="E48" s="164" t="s">
        <v>97</v>
      </c>
      <c r="F48" s="14"/>
      <c r="J48" s="22"/>
    </row>
    <row r="49" spans="2:13" ht="15.75" customHeight="1" thickBot="1" x14ac:dyDescent="0.3">
      <c r="B49" s="17"/>
      <c r="C49" s="17"/>
      <c r="D49" s="17"/>
      <c r="E49" s="17"/>
      <c r="F49" s="14"/>
    </row>
    <row r="50" spans="2:13" ht="15.75" customHeight="1" thickBot="1" x14ac:dyDescent="0.3">
      <c r="B50" s="199" t="s">
        <v>99</v>
      </c>
      <c r="C50" s="200"/>
      <c r="D50" s="200"/>
      <c r="E50" s="200"/>
      <c r="F50" s="200"/>
      <c r="G50" s="201"/>
    </row>
    <row r="51" spans="2:13" ht="15.75" customHeight="1" x14ac:dyDescent="0.25">
      <c r="B51" s="27"/>
      <c r="C51" s="28" t="s">
        <v>11</v>
      </c>
      <c r="D51" s="29" t="s">
        <v>15</v>
      </c>
      <c r="E51" s="28" t="s">
        <v>105</v>
      </c>
      <c r="F51" s="29" t="s">
        <v>115</v>
      </c>
      <c r="G51" s="31" t="s">
        <v>117</v>
      </c>
    </row>
    <row r="52" spans="2:13" ht="15.75" customHeight="1" x14ac:dyDescent="0.25">
      <c r="B52" s="21"/>
      <c r="C52" s="19" t="s">
        <v>106</v>
      </c>
      <c r="D52" s="20" t="s">
        <v>16</v>
      </c>
      <c r="E52" s="19" t="s">
        <v>114</v>
      </c>
      <c r="F52" s="20" t="s">
        <v>116</v>
      </c>
      <c r="G52" s="32" t="s">
        <v>118</v>
      </c>
    </row>
    <row r="53" spans="2:13" ht="15.75" customHeight="1" x14ac:dyDescent="0.25">
      <c r="B53" s="134" t="s">
        <v>12</v>
      </c>
      <c r="C53" s="85">
        <v>20000</v>
      </c>
      <c r="D53" s="86">
        <v>1</v>
      </c>
      <c r="E53" s="151">
        <v>4000</v>
      </c>
      <c r="F53" s="82">
        <f>E53*D53</f>
        <v>4000</v>
      </c>
      <c r="G53" s="83">
        <f>F53/C53*I12</f>
        <v>176</v>
      </c>
      <c r="J53" s="18"/>
      <c r="K53" s="18"/>
      <c r="L53" s="15"/>
      <c r="M53" s="15"/>
    </row>
    <row r="54" spans="2:13" ht="15.75" customHeight="1" x14ac:dyDescent="0.25">
      <c r="B54" s="84" t="s">
        <v>107</v>
      </c>
      <c r="C54" s="85">
        <v>20000</v>
      </c>
      <c r="D54" s="86">
        <v>12</v>
      </c>
      <c r="E54" s="152">
        <v>34.43</v>
      </c>
      <c r="F54" s="82">
        <f t="shared" ref="F54:F64" si="1">E54*D54</f>
        <v>413.15999999999997</v>
      </c>
      <c r="G54" s="83">
        <f>F54/C54*I12</f>
        <v>18.179040000000001</v>
      </c>
      <c r="J54" s="18"/>
      <c r="K54" s="18"/>
      <c r="L54" s="76"/>
      <c r="M54" s="76"/>
    </row>
    <row r="55" spans="2:13" ht="15.75" customHeight="1" x14ac:dyDescent="0.25">
      <c r="B55" s="84" t="s">
        <v>113</v>
      </c>
      <c r="C55" s="85">
        <v>20000</v>
      </c>
      <c r="D55" s="86">
        <v>1</v>
      </c>
      <c r="E55" s="82">
        <v>39.770000000000003</v>
      </c>
      <c r="F55" s="82">
        <f t="shared" si="1"/>
        <v>39.770000000000003</v>
      </c>
      <c r="G55" s="83">
        <f>F55/C55*I12</f>
        <v>1.7498800000000003</v>
      </c>
      <c r="J55" s="18"/>
      <c r="K55" s="18"/>
      <c r="L55" s="15"/>
      <c r="M55" s="15"/>
    </row>
    <row r="56" spans="2:13" ht="15.75" customHeight="1" x14ac:dyDescent="0.25">
      <c r="B56" s="84" t="s">
        <v>163</v>
      </c>
      <c r="C56" s="85">
        <v>60000</v>
      </c>
      <c r="D56" s="86">
        <v>4</v>
      </c>
      <c r="E56" s="82">
        <v>84.32</v>
      </c>
      <c r="F56" s="82">
        <f t="shared" si="1"/>
        <v>337.28</v>
      </c>
      <c r="G56" s="83">
        <f>F56/C56*I13</f>
        <v>49.467733333333335</v>
      </c>
      <c r="J56" s="18"/>
    </row>
    <row r="57" spans="2:13" ht="15.75" customHeight="1" x14ac:dyDescent="0.25">
      <c r="B57" s="84" t="s">
        <v>112</v>
      </c>
      <c r="C57" s="85">
        <v>60000</v>
      </c>
      <c r="D57" s="86">
        <v>2</v>
      </c>
      <c r="E57" s="82">
        <v>72.55</v>
      </c>
      <c r="F57" s="82">
        <f t="shared" si="1"/>
        <v>145.1</v>
      </c>
      <c r="G57" s="83">
        <f>F57/C57*I12</f>
        <v>2.128133333333333</v>
      </c>
      <c r="J57" s="18"/>
    </row>
    <row r="58" spans="2:13" ht="15.75" customHeight="1" x14ac:dyDescent="0.25">
      <c r="B58" s="135" t="s">
        <v>124</v>
      </c>
      <c r="C58" s="85">
        <v>40000</v>
      </c>
      <c r="D58" s="86">
        <v>2</v>
      </c>
      <c r="E58" s="82">
        <v>45.55</v>
      </c>
      <c r="F58" s="82">
        <f t="shared" si="1"/>
        <v>91.1</v>
      </c>
      <c r="G58" s="83">
        <f>F58/C58*I12</f>
        <v>2.0042</v>
      </c>
      <c r="J58" s="18"/>
    </row>
    <row r="59" spans="2:13" ht="15.75" customHeight="1" x14ac:dyDescent="0.25">
      <c r="B59" s="135" t="s">
        <v>104</v>
      </c>
      <c r="C59" s="238">
        <v>80000</v>
      </c>
      <c r="D59" s="239">
        <v>6</v>
      </c>
      <c r="E59" s="240">
        <v>18.760000000000002</v>
      </c>
      <c r="F59" s="240">
        <f>D59*E59</f>
        <v>112.56</v>
      </c>
      <c r="G59" s="215">
        <f>F59/C59*I12</f>
        <v>1.2381600000000001</v>
      </c>
      <c r="J59" s="18"/>
    </row>
    <row r="60" spans="2:13" ht="15.75" customHeight="1" x14ac:dyDescent="0.25">
      <c r="B60" s="136" t="s">
        <v>111</v>
      </c>
      <c r="C60" s="238"/>
      <c r="D60" s="239"/>
      <c r="E60" s="240"/>
      <c r="F60" s="240"/>
      <c r="G60" s="215"/>
      <c r="J60" s="18"/>
    </row>
    <row r="61" spans="2:13" ht="15.75" customHeight="1" x14ac:dyDescent="0.25">
      <c r="B61" s="136" t="s">
        <v>110</v>
      </c>
      <c r="C61" s="85">
        <v>20000</v>
      </c>
      <c r="D61" s="86">
        <v>2</v>
      </c>
      <c r="E61" s="82">
        <v>24.2</v>
      </c>
      <c r="F61" s="82">
        <f t="shared" si="1"/>
        <v>48.4</v>
      </c>
      <c r="G61" s="83">
        <f>F61/C61*I12</f>
        <v>2.1295999999999999</v>
      </c>
      <c r="J61" s="18"/>
      <c r="K61" s="24"/>
      <c r="L61" s="24"/>
      <c r="M61" s="17"/>
    </row>
    <row r="62" spans="2:13" ht="15.75" customHeight="1" x14ac:dyDescent="0.25">
      <c r="B62" s="84" t="s">
        <v>108</v>
      </c>
      <c r="C62" s="85">
        <v>60000</v>
      </c>
      <c r="D62" s="86">
        <v>1</v>
      </c>
      <c r="E62" s="82">
        <v>381.37</v>
      </c>
      <c r="F62" s="82">
        <f t="shared" si="1"/>
        <v>381.37</v>
      </c>
      <c r="G62" s="83">
        <f>F62/C62*I12</f>
        <v>5.5934266666666668</v>
      </c>
      <c r="J62" s="18"/>
      <c r="K62" s="18"/>
    </row>
    <row r="63" spans="2:13" ht="15.75" customHeight="1" x14ac:dyDescent="0.25">
      <c r="B63" s="84" t="s">
        <v>109</v>
      </c>
      <c r="C63" s="85">
        <v>20000</v>
      </c>
      <c r="D63" s="86">
        <v>1</v>
      </c>
      <c r="E63" s="82">
        <v>76.86</v>
      </c>
      <c r="F63" s="82">
        <f t="shared" si="1"/>
        <v>76.86</v>
      </c>
      <c r="G63" s="83">
        <f>F63/C63*I12</f>
        <v>3.38184</v>
      </c>
      <c r="J63" s="18"/>
      <c r="K63" s="18" t="s">
        <v>178</v>
      </c>
    </row>
    <row r="64" spans="2:13" ht="15.75" customHeight="1" x14ac:dyDescent="0.25">
      <c r="B64" s="84" t="s">
        <v>177</v>
      </c>
      <c r="C64" s="85">
        <v>25000</v>
      </c>
      <c r="D64" s="86">
        <v>4</v>
      </c>
      <c r="E64" s="150">
        <v>1105</v>
      </c>
      <c r="F64" s="82">
        <f t="shared" si="1"/>
        <v>4420</v>
      </c>
      <c r="G64" s="83">
        <f>F64/C64*I12</f>
        <v>155.584</v>
      </c>
      <c r="H64" s="14"/>
      <c r="J64" s="18"/>
      <c r="K64" s="18"/>
    </row>
    <row r="65" spans="2:12" ht="15.75" customHeight="1" x14ac:dyDescent="0.25">
      <c r="B65" s="84" t="s">
        <v>119</v>
      </c>
      <c r="C65" s="86" t="s">
        <v>120</v>
      </c>
      <c r="D65" s="86">
        <v>1</v>
      </c>
      <c r="E65" s="82">
        <v>3.9</v>
      </c>
      <c r="F65" s="82">
        <f>E65*3</f>
        <v>11.7</v>
      </c>
      <c r="G65" s="83">
        <f>F65</f>
        <v>11.7</v>
      </c>
      <c r="I65" s="147"/>
      <c r="J65" s="18"/>
      <c r="K65" s="18"/>
    </row>
    <row r="66" spans="2:12" ht="15.75" customHeight="1" thickBot="1" x14ac:dyDescent="0.3">
      <c r="B66" s="197" t="s">
        <v>122</v>
      </c>
      <c r="C66" s="198"/>
      <c r="D66" s="198"/>
      <c r="E66" s="198"/>
      <c r="F66" s="198"/>
      <c r="G66" s="89">
        <f>SUM(G53:G65)</f>
        <v>429.15601333333331</v>
      </c>
      <c r="H66" s="214"/>
      <c r="I66" s="214"/>
      <c r="J66" s="18"/>
      <c r="K66" s="18"/>
    </row>
    <row r="67" spans="2:12" ht="15.75" customHeight="1" thickBot="1" x14ac:dyDescent="0.3">
      <c r="B67" s="24"/>
      <c r="C67" s="24"/>
      <c r="D67" s="24"/>
      <c r="E67" s="24"/>
      <c r="F67" s="24"/>
      <c r="G67" s="33"/>
      <c r="H67" s="15"/>
      <c r="I67" s="15"/>
      <c r="J67" s="18"/>
      <c r="K67" s="18"/>
    </row>
    <row r="68" spans="2:12" ht="15.75" customHeight="1" thickBot="1" x14ac:dyDescent="0.3">
      <c r="B68" s="206" t="s">
        <v>88</v>
      </c>
      <c r="C68" s="207"/>
      <c r="D68" s="207"/>
      <c r="E68" s="207"/>
      <c r="F68" s="207"/>
      <c r="G68" s="208"/>
      <c r="I68" s="15"/>
      <c r="J68" s="18"/>
      <c r="K68" s="18"/>
    </row>
    <row r="69" spans="2:12" ht="15.75" customHeight="1" x14ac:dyDescent="0.25">
      <c r="B69" s="253" t="s">
        <v>126</v>
      </c>
      <c r="C69" s="65" t="s">
        <v>144</v>
      </c>
      <c r="D69" s="29" t="s">
        <v>127</v>
      </c>
      <c r="E69" s="29" t="s">
        <v>25</v>
      </c>
      <c r="F69" s="58" t="s">
        <v>130</v>
      </c>
      <c r="G69" s="56" t="s">
        <v>128</v>
      </c>
      <c r="I69" s="15"/>
      <c r="J69" s="18"/>
      <c r="K69" s="18"/>
    </row>
    <row r="70" spans="2:12" ht="15.75" customHeight="1" x14ac:dyDescent="0.25">
      <c r="B70" s="254"/>
      <c r="C70" s="66" t="s">
        <v>145</v>
      </c>
      <c r="D70" s="20" t="s">
        <v>129</v>
      </c>
      <c r="E70" s="20" t="s">
        <v>114</v>
      </c>
      <c r="F70" s="67" t="s">
        <v>118</v>
      </c>
      <c r="G70" s="57" t="s">
        <v>118</v>
      </c>
      <c r="I70" s="15"/>
      <c r="J70" s="18"/>
      <c r="K70" s="18"/>
    </row>
    <row r="71" spans="2:12" ht="15.75" customHeight="1" x14ac:dyDescent="0.25">
      <c r="B71" s="121" t="s">
        <v>13</v>
      </c>
      <c r="C71" s="122">
        <v>0</v>
      </c>
      <c r="D71" s="123">
        <v>1</v>
      </c>
      <c r="E71" s="96">
        <f>E43*0.01</f>
        <v>4008.05</v>
      </c>
      <c r="F71" s="124">
        <f>E71</f>
        <v>4008.05</v>
      </c>
      <c r="G71" s="104">
        <f>F71/12</f>
        <v>334.00416666666666</v>
      </c>
      <c r="J71" s="18"/>
      <c r="K71" s="18"/>
    </row>
    <row r="72" spans="2:12" ht="15.75" customHeight="1" x14ac:dyDescent="0.25">
      <c r="B72" s="121" t="s">
        <v>14</v>
      </c>
      <c r="C72" s="122">
        <v>0</v>
      </c>
      <c r="D72" s="125">
        <v>1</v>
      </c>
      <c r="E72" s="82">
        <v>0</v>
      </c>
      <c r="F72" s="125">
        <v>0</v>
      </c>
      <c r="G72" s="115">
        <v>0</v>
      </c>
      <c r="I72" s="15"/>
      <c r="J72" s="18"/>
      <c r="K72" s="18"/>
    </row>
    <row r="73" spans="2:12" ht="15.75" customHeight="1" x14ac:dyDescent="0.25">
      <c r="B73" s="165" t="s">
        <v>100</v>
      </c>
      <c r="C73" s="166">
        <v>0</v>
      </c>
      <c r="D73" s="167">
        <v>0.5</v>
      </c>
      <c r="E73" s="168">
        <v>90.09</v>
      </c>
      <c r="F73" s="126">
        <f>E73*D73</f>
        <v>45.045000000000002</v>
      </c>
      <c r="G73" s="83">
        <f>F73/12</f>
        <v>3.7537500000000001</v>
      </c>
      <c r="I73" s="15"/>
    </row>
    <row r="74" spans="2:12" ht="15.75" customHeight="1" x14ac:dyDescent="0.25">
      <c r="B74" s="165" t="s">
        <v>87</v>
      </c>
      <c r="C74" s="166">
        <v>0</v>
      </c>
      <c r="D74" s="167">
        <v>1</v>
      </c>
      <c r="E74" s="168">
        <f>E43*0.03</f>
        <v>12024.15</v>
      </c>
      <c r="F74" s="126">
        <f>E74</f>
        <v>12024.15</v>
      </c>
      <c r="G74" s="83">
        <f>F74/12</f>
        <v>1002.0124999999999</v>
      </c>
      <c r="H74" s="15"/>
      <c r="I74" s="15"/>
    </row>
    <row r="75" spans="2:12" ht="15.75" customHeight="1" x14ac:dyDescent="0.25">
      <c r="B75" s="165" t="s">
        <v>101</v>
      </c>
      <c r="C75" s="166">
        <v>0</v>
      </c>
      <c r="D75" s="167">
        <v>2</v>
      </c>
      <c r="E75" s="168">
        <v>163.92</v>
      </c>
      <c r="F75" s="126">
        <f>E75*D75</f>
        <v>327.84</v>
      </c>
      <c r="G75" s="83">
        <f>F75/12</f>
        <v>27.319999999999997</v>
      </c>
      <c r="I75" s="15"/>
      <c r="J75" s="6"/>
      <c r="K75" s="6"/>
      <c r="L75" s="6"/>
    </row>
    <row r="76" spans="2:12" ht="15.75" customHeight="1" x14ac:dyDescent="0.25">
      <c r="B76" s="121" t="s">
        <v>131</v>
      </c>
      <c r="C76" s="127">
        <f>I33</f>
        <v>0.10795454545454546</v>
      </c>
      <c r="D76" s="128">
        <v>0.1</v>
      </c>
      <c r="E76" s="114">
        <f>E43</f>
        <v>400805</v>
      </c>
      <c r="F76" s="129">
        <f>E76*D76*C76</f>
        <v>4326.872159090909</v>
      </c>
      <c r="G76" s="130">
        <f>F76/12</f>
        <v>360.57267992424244</v>
      </c>
      <c r="I76" s="15"/>
      <c r="J76" s="6"/>
      <c r="K76" s="6"/>
      <c r="L76" s="6"/>
    </row>
    <row r="77" spans="2:12" ht="15.75" customHeight="1" x14ac:dyDescent="0.25">
      <c r="B77" s="121" t="s">
        <v>194</v>
      </c>
      <c r="C77" s="127">
        <f>C76</f>
        <v>0.10795454545454546</v>
      </c>
      <c r="D77" s="128">
        <v>0.15</v>
      </c>
      <c r="E77" s="114">
        <f>E45</f>
        <v>360724.5</v>
      </c>
      <c r="F77" s="129">
        <f>E77*D77*C77</f>
        <v>5841.2774147727268</v>
      </c>
      <c r="G77" s="130">
        <f>F77/12</f>
        <v>486.77311789772722</v>
      </c>
      <c r="H77" s="6"/>
      <c r="I77" s="15"/>
      <c r="J77" s="6"/>
      <c r="K77" s="6"/>
      <c r="L77" s="6"/>
    </row>
    <row r="78" spans="2:12" ht="15.75" customHeight="1" thickBot="1" x14ac:dyDescent="0.3">
      <c r="B78" s="284" t="s">
        <v>122</v>
      </c>
      <c r="C78" s="285"/>
      <c r="D78" s="285"/>
      <c r="E78" s="285"/>
      <c r="F78" s="286"/>
      <c r="G78" s="89">
        <f>SUM(G71:G77)</f>
        <v>2214.4362144886363</v>
      </c>
      <c r="H78" s="6"/>
      <c r="I78" s="15"/>
      <c r="J78" s="6"/>
      <c r="K78" s="6"/>
      <c r="L78" s="6"/>
    </row>
    <row r="79" spans="2:12" ht="15.75" customHeight="1" thickBot="1" x14ac:dyDescent="0.3">
      <c r="B79" s="24"/>
      <c r="C79" s="24"/>
      <c r="D79" s="24"/>
      <c r="E79" s="24"/>
      <c r="H79" s="6"/>
      <c r="I79" s="15"/>
      <c r="J79" s="6"/>
      <c r="K79" s="25"/>
      <c r="L79" s="6"/>
    </row>
    <row r="80" spans="2:12" ht="15.75" customHeight="1" thickBot="1" x14ac:dyDescent="0.3">
      <c r="B80" s="199" t="s">
        <v>102</v>
      </c>
      <c r="C80" s="200"/>
      <c r="D80" s="201"/>
      <c r="E80" s="24"/>
      <c r="F80" s="199" t="s">
        <v>125</v>
      </c>
      <c r="G80" s="201"/>
      <c r="H80" s="22"/>
      <c r="I80" s="15"/>
      <c r="J80" s="6"/>
      <c r="K80" s="25"/>
      <c r="L80" s="6"/>
    </row>
    <row r="81" spans="2:12" ht="15.75" customHeight="1" x14ac:dyDescent="0.25">
      <c r="B81" s="282" t="s">
        <v>181</v>
      </c>
      <c r="C81" s="283"/>
      <c r="D81" s="169">
        <v>7.49</v>
      </c>
      <c r="E81" s="59"/>
      <c r="F81" s="131" t="s">
        <v>84</v>
      </c>
      <c r="G81" s="132">
        <f>G66</f>
        <v>429.15601333333331</v>
      </c>
      <c r="H81" s="6"/>
      <c r="I81" s="15"/>
      <c r="J81" s="6"/>
      <c r="K81" s="25"/>
      <c r="L81" s="6"/>
    </row>
    <row r="82" spans="2:12" ht="15.75" customHeight="1" x14ac:dyDescent="0.25">
      <c r="B82" s="212" t="s">
        <v>103</v>
      </c>
      <c r="C82" s="273"/>
      <c r="D82" s="161">
        <v>7.6</v>
      </c>
      <c r="E82" s="24"/>
      <c r="F82" s="133" t="s">
        <v>85</v>
      </c>
      <c r="G82" s="83">
        <f>G78</f>
        <v>2214.4362144886363</v>
      </c>
      <c r="H82" s="6"/>
      <c r="I82" s="15"/>
      <c r="J82" s="6"/>
      <c r="K82" s="22"/>
      <c r="L82" s="6"/>
    </row>
    <row r="83" spans="2:12" ht="15.75" customHeight="1" x14ac:dyDescent="0.25">
      <c r="B83" s="212" t="s">
        <v>123</v>
      </c>
      <c r="C83" s="273"/>
      <c r="D83" s="161">
        <f>I12/D82</f>
        <v>115.78947368421053</v>
      </c>
      <c r="E83" s="24"/>
      <c r="F83" s="92" t="s">
        <v>86</v>
      </c>
      <c r="G83" s="83">
        <f>D84</f>
        <v>867.26315789473688</v>
      </c>
      <c r="H83" s="6"/>
      <c r="I83" s="15"/>
      <c r="J83" s="18"/>
      <c r="K83" s="18"/>
      <c r="L83" s="6"/>
    </row>
    <row r="84" spans="2:12" ht="16.5" thickBot="1" x14ac:dyDescent="0.3">
      <c r="B84" s="274" t="s">
        <v>122</v>
      </c>
      <c r="C84" s="275"/>
      <c r="D84" s="144">
        <f>D83*D81</f>
        <v>867.26315789473688</v>
      </c>
      <c r="E84" s="75"/>
      <c r="F84" s="94" t="s">
        <v>157</v>
      </c>
      <c r="G84" s="89">
        <f>SUM(G81:G83)</f>
        <v>3510.8553857167062</v>
      </c>
      <c r="H84" s="6"/>
      <c r="I84" s="15"/>
      <c r="J84" s="10"/>
      <c r="K84" s="10"/>
      <c r="L84" s="10"/>
    </row>
    <row r="85" spans="2:12" ht="16.5" thickBot="1" x14ac:dyDescent="0.3">
      <c r="F85" s="14"/>
      <c r="G85" s="18"/>
      <c r="H85" s="15"/>
      <c r="I85" s="15"/>
    </row>
    <row r="86" spans="2:12" ht="16.5" thickBot="1" x14ac:dyDescent="0.3">
      <c r="B86" s="199" t="s">
        <v>82</v>
      </c>
      <c r="C86" s="200"/>
      <c r="D86" s="200"/>
      <c r="E86" s="200"/>
      <c r="F86" s="200"/>
      <c r="G86" s="200"/>
      <c r="H86" s="200"/>
      <c r="I86" s="201"/>
    </row>
    <row r="87" spans="2:12" ht="15.75" thickBot="1" x14ac:dyDescent="0.3">
      <c r="B87" s="4"/>
      <c r="C87" s="4"/>
      <c r="D87" s="4"/>
      <c r="E87" s="4"/>
    </row>
    <row r="88" spans="2:12" ht="16.5" thickBot="1" x14ac:dyDescent="0.3">
      <c r="B88" s="206" t="s">
        <v>17</v>
      </c>
      <c r="C88" s="207"/>
      <c r="D88" s="207"/>
      <c r="E88" s="207"/>
      <c r="F88" s="208"/>
      <c r="G88" s="14"/>
      <c r="H88" s="14"/>
      <c r="I88" s="14"/>
    </row>
    <row r="89" spans="2:12" ht="15.75" x14ac:dyDescent="0.25">
      <c r="B89" s="266" t="s">
        <v>182</v>
      </c>
      <c r="C89" s="267"/>
      <c r="D89" s="276" t="s">
        <v>183</v>
      </c>
      <c r="E89" s="276"/>
      <c r="F89" s="277"/>
      <c r="G89" s="14"/>
      <c r="H89" s="14"/>
      <c r="I89" s="14"/>
    </row>
    <row r="90" spans="2:12" ht="15.75" x14ac:dyDescent="0.25">
      <c r="B90" s="216" t="s">
        <v>18</v>
      </c>
      <c r="C90" s="217"/>
      <c r="D90" s="268">
        <v>44571</v>
      </c>
      <c r="E90" s="269"/>
      <c r="F90" s="270"/>
      <c r="G90" s="14"/>
      <c r="H90" s="14"/>
      <c r="I90" s="14"/>
    </row>
    <row r="91" spans="2:12" ht="15.75" x14ac:dyDescent="0.25">
      <c r="B91" s="216" t="s">
        <v>19</v>
      </c>
      <c r="C91" s="217"/>
      <c r="D91" s="170">
        <v>2469</v>
      </c>
      <c r="E91" s="86"/>
      <c r="F91" s="115"/>
      <c r="G91" s="14"/>
      <c r="H91" s="14"/>
      <c r="I91" s="14"/>
    </row>
    <row r="92" spans="2:12" ht="15.75" x14ac:dyDescent="0.25">
      <c r="B92" s="216" t="s">
        <v>20</v>
      </c>
      <c r="C92" s="217"/>
      <c r="D92" s="170">
        <v>1518</v>
      </c>
      <c r="E92" s="86"/>
      <c r="F92" s="115"/>
      <c r="G92" s="14"/>
      <c r="H92" s="14"/>
      <c r="I92" s="14"/>
    </row>
    <row r="93" spans="2:12" ht="15.75" x14ac:dyDescent="0.25">
      <c r="B93" s="216" t="s">
        <v>21</v>
      </c>
      <c r="C93" s="217"/>
      <c r="D93" s="116">
        <v>8.3333333333333329E-2</v>
      </c>
      <c r="E93" s="86" t="s">
        <v>28</v>
      </c>
      <c r="F93" s="117">
        <v>0.16666666666666666</v>
      </c>
      <c r="G93" s="14"/>
      <c r="H93" s="14"/>
      <c r="I93" s="14"/>
    </row>
    <row r="94" spans="2:12" ht="16.5" thickBot="1" x14ac:dyDescent="0.3">
      <c r="B94" s="271" t="s">
        <v>22</v>
      </c>
      <c r="C94" s="272"/>
      <c r="D94" s="118">
        <v>0</v>
      </c>
      <c r="E94" s="119" t="s">
        <v>27</v>
      </c>
      <c r="F94" s="120"/>
      <c r="G94" s="14"/>
      <c r="H94" s="14"/>
      <c r="I94" s="14"/>
    </row>
    <row r="95" spans="2:12" ht="16.5" thickBot="1" x14ac:dyDescent="0.3">
      <c r="B95" s="68" t="s">
        <v>23</v>
      </c>
      <c r="C95" s="69" t="s">
        <v>24</v>
      </c>
      <c r="D95" s="69" t="s">
        <v>25</v>
      </c>
      <c r="E95" s="69" t="s">
        <v>26</v>
      </c>
      <c r="F95" s="70"/>
      <c r="G95" s="14"/>
      <c r="H95" s="14"/>
      <c r="I95" s="14"/>
    </row>
    <row r="96" spans="2:12" ht="15.75" x14ac:dyDescent="0.25">
      <c r="B96" s="109" t="s">
        <v>184</v>
      </c>
      <c r="C96" s="110">
        <v>22</v>
      </c>
      <c r="D96" s="171">
        <v>35.299999999999997</v>
      </c>
      <c r="E96" s="108">
        <v>5.0700000000000002E-2</v>
      </c>
      <c r="F96" s="111"/>
      <c r="G96" s="14"/>
      <c r="H96" s="14"/>
      <c r="I96" s="14"/>
    </row>
    <row r="97" spans="2:9" ht="16.5" thickBot="1" x14ac:dyDescent="0.3">
      <c r="B97" s="153" t="s">
        <v>185</v>
      </c>
      <c r="C97" s="154">
        <v>22</v>
      </c>
      <c r="D97" s="171">
        <v>35.299999999999997</v>
      </c>
      <c r="E97" s="108">
        <v>5.0700000000000002E-2</v>
      </c>
      <c r="F97" s="112"/>
      <c r="G97" s="14"/>
      <c r="H97" s="14"/>
      <c r="I97" s="14"/>
    </row>
    <row r="98" spans="2:9" ht="16.5" thickBot="1" x14ac:dyDescent="0.3">
      <c r="B98" s="17"/>
      <c r="C98" s="17"/>
      <c r="D98" s="17"/>
      <c r="E98" s="17"/>
      <c r="F98" s="14"/>
      <c r="G98" s="14"/>
      <c r="H98" s="14"/>
      <c r="I98" s="14"/>
    </row>
    <row r="99" spans="2:9" ht="16.5" thickBot="1" x14ac:dyDescent="0.3">
      <c r="B99" s="206" t="s">
        <v>29</v>
      </c>
      <c r="C99" s="207"/>
      <c r="D99" s="208"/>
      <c r="E99" s="17"/>
      <c r="F99" s="199" t="s">
        <v>148</v>
      </c>
      <c r="G99" s="200"/>
      <c r="H99" s="201"/>
      <c r="I99" s="14"/>
    </row>
    <row r="100" spans="2:9" ht="15.75" x14ac:dyDescent="0.25">
      <c r="B100" s="279" t="s">
        <v>30</v>
      </c>
      <c r="C100" s="298"/>
      <c r="D100" s="173">
        <v>0.09</v>
      </c>
      <c r="E100" s="17"/>
      <c r="F100" s="216" t="s">
        <v>34</v>
      </c>
      <c r="G100" s="217"/>
      <c r="H100" s="172">
        <f>D91</f>
        <v>2469</v>
      </c>
      <c r="I100" s="14"/>
    </row>
    <row r="101" spans="2:9" ht="15.75" x14ac:dyDescent="0.25">
      <c r="B101" s="212" t="s">
        <v>31</v>
      </c>
      <c r="C101" s="213"/>
      <c r="D101" s="162">
        <v>0.11</v>
      </c>
      <c r="E101" s="17"/>
      <c r="F101" s="216" t="s">
        <v>35</v>
      </c>
      <c r="G101" s="217"/>
      <c r="H101" s="172"/>
      <c r="I101" s="14"/>
    </row>
    <row r="102" spans="2:9" ht="15.75" x14ac:dyDescent="0.25">
      <c r="B102" s="212" t="s">
        <v>32</v>
      </c>
      <c r="C102" s="213"/>
      <c r="D102" s="162">
        <v>0.05</v>
      </c>
      <c r="E102" s="17"/>
      <c r="F102" s="216" t="s">
        <v>36</v>
      </c>
      <c r="G102" s="217"/>
      <c r="H102" s="172"/>
      <c r="I102" s="14"/>
    </row>
    <row r="103" spans="2:9" ht="16.5" thickBot="1" x14ac:dyDescent="0.3">
      <c r="B103" s="274" t="s">
        <v>76</v>
      </c>
      <c r="C103" s="299"/>
      <c r="D103" s="174">
        <v>0.25</v>
      </c>
      <c r="E103" s="17"/>
      <c r="F103" s="216" t="s">
        <v>37</v>
      </c>
      <c r="G103" s="217"/>
      <c r="H103" s="172">
        <v>6.12</v>
      </c>
      <c r="I103" s="14"/>
    </row>
    <row r="104" spans="2:9" ht="16.5" thickBot="1" x14ac:dyDescent="0.3">
      <c r="B104" s="17"/>
      <c r="C104" s="17"/>
      <c r="D104" s="17"/>
      <c r="E104" s="17"/>
      <c r="F104" s="274" t="s">
        <v>154</v>
      </c>
      <c r="G104" s="299"/>
      <c r="H104" s="144">
        <f>SUM(H100:H103)</f>
        <v>2475.12</v>
      </c>
      <c r="I104" s="14"/>
    </row>
    <row r="105" spans="2:9" ht="16.5" thickBot="1" x14ac:dyDescent="0.3">
      <c r="E105" s="17"/>
      <c r="F105" s="24"/>
      <c r="G105" s="24"/>
      <c r="H105" s="74"/>
      <c r="I105" s="14"/>
    </row>
    <row r="106" spans="2:9" ht="16.5" thickBot="1" x14ac:dyDescent="0.3">
      <c r="B106" s="199" t="s">
        <v>149</v>
      </c>
      <c r="C106" s="200"/>
      <c r="D106" s="200"/>
      <c r="E106" s="201"/>
      <c r="F106" s="14"/>
      <c r="G106" s="14"/>
      <c r="H106" s="14"/>
      <c r="I106" s="14"/>
    </row>
    <row r="107" spans="2:9" ht="16.5" thickBot="1" x14ac:dyDescent="0.3">
      <c r="B107" s="287" t="s">
        <v>151</v>
      </c>
      <c r="C107" s="288"/>
      <c r="D107" s="288"/>
      <c r="E107" s="289"/>
      <c r="F107" s="14"/>
      <c r="G107" s="14"/>
      <c r="H107" s="14"/>
      <c r="I107" s="14"/>
    </row>
    <row r="108" spans="2:9" ht="15.75" x14ac:dyDescent="0.25">
      <c r="B108" s="300" t="s">
        <v>40</v>
      </c>
      <c r="C108" s="301"/>
      <c r="D108" s="108">
        <v>8.3299999999999999E-2</v>
      </c>
      <c r="E108" s="175">
        <f>H104*D108</f>
        <v>206.17749599999999</v>
      </c>
      <c r="F108" s="14"/>
      <c r="G108" s="14"/>
      <c r="H108" s="14"/>
      <c r="I108" s="14"/>
    </row>
    <row r="109" spans="2:9" ht="15.75" x14ac:dyDescent="0.25">
      <c r="B109" s="212" t="s">
        <v>33</v>
      </c>
      <c r="C109" s="213"/>
      <c r="D109" s="100">
        <v>8.3299999999999999E-2</v>
      </c>
      <c r="E109" s="172">
        <f>H104*D109</f>
        <v>206.17749599999999</v>
      </c>
      <c r="F109" s="14"/>
      <c r="G109" s="14"/>
      <c r="H109" s="14"/>
      <c r="I109" s="14"/>
    </row>
    <row r="110" spans="2:9" ht="15.75" x14ac:dyDescent="0.25">
      <c r="B110" s="92" t="s">
        <v>41</v>
      </c>
      <c r="C110" s="100">
        <v>0.33329999999999999</v>
      </c>
      <c r="D110" s="100">
        <v>8.3299999999999999E-2</v>
      </c>
      <c r="E110" s="172">
        <f>H104*C110*D110</f>
        <v>68.71895941679999</v>
      </c>
      <c r="F110" s="14"/>
      <c r="G110" s="14"/>
      <c r="H110" s="14"/>
      <c r="I110" s="14"/>
    </row>
    <row r="111" spans="2:9" ht="16.5" thickBot="1" x14ac:dyDescent="0.3">
      <c r="B111" s="220" t="s">
        <v>42</v>
      </c>
      <c r="C111" s="221"/>
      <c r="D111" s="221"/>
      <c r="E111" s="144">
        <f>SUM(E108:E110)</f>
        <v>481.07395141679996</v>
      </c>
      <c r="F111" s="14"/>
      <c r="G111" s="14"/>
      <c r="H111" s="14"/>
      <c r="I111" s="14"/>
    </row>
    <row r="112" spans="2:9" ht="16.5" thickBot="1" x14ac:dyDescent="0.3">
      <c r="B112" s="287" t="s">
        <v>152</v>
      </c>
      <c r="C112" s="288"/>
      <c r="D112" s="288"/>
      <c r="E112" s="289"/>
      <c r="F112" s="14"/>
      <c r="G112" s="14"/>
      <c r="H112" s="14"/>
      <c r="I112" s="14"/>
    </row>
    <row r="113" spans="2:9" ht="15.75" x14ac:dyDescent="0.25">
      <c r="B113" s="105" t="s">
        <v>43</v>
      </c>
      <c r="C113" s="176">
        <f>H104+E111</f>
        <v>2956.1939514167998</v>
      </c>
      <c r="D113" s="90" t="s">
        <v>38</v>
      </c>
      <c r="E113" s="91" t="s">
        <v>39</v>
      </c>
      <c r="F113" s="14"/>
      <c r="G113" s="14"/>
      <c r="H113" s="14"/>
      <c r="I113" s="14"/>
    </row>
    <row r="114" spans="2:9" ht="15.75" x14ac:dyDescent="0.25">
      <c r="B114" s="216" t="s">
        <v>44</v>
      </c>
      <c r="C114" s="217"/>
      <c r="D114" s="93">
        <v>0.2</v>
      </c>
      <c r="E114" s="88">
        <f>C113*D114</f>
        <v>591.23879028336</v>
      </c>
      <c r="F114" s="14"/>
      <c r="G114" s="14"/>
      <c r="H114" s="14"/>
      <c r="I114" s="14"/>
    </row>
    <row r="115" spans="2:9" ht="15.75" x14ac:dyDescent="0.25">
      <c r="B115" s="216" t="s">
        <v>45</v>
      </c>
      <c r="C115" s="217"/>
      <c r="D115" s="100">
        <v>2.5000000000000001E-2</v>
      </c>
      <c r="E115" s="83">
        <f>C113*D115</f>
        <v>73.90484878542</v>
      </c>
      <c r="F115" s="14"/>
      <c r="G115" s="14"/>
      <c r="H115" s="14"/>
      <c r="I115" s="14"/>
    </row>
    <row r="116" spans="2:9" ht="15.75" x14ac:dyDescent="0.25">
      <c r="B116" s="216" t="s">
        <v>46</v>
      </c>
      <c r="C116" s="217"/>
      <c r="D116" s="100">
        <v>0.03</v>
      </c>
      <c r="E116" s="83">
        <f>C113*D116</f>
        <v>88.685818542503995</v>
      </c>
      <c r="F116" s="14"/>
      <c r="G116" s="14"/>
      <c r="H116" s="14"/>
      <c r="I116" s="14"/>
    </row>
    <row r="117" spans="2:9" ht="15.75" x14ac:dyDescent="0.25">
      <c r="B117" s="216" t="s">
        <v>47</v>
      </c>
      <c r="C117" s="217"/>
      <c r="D117" s="100">
        <v>1.4999999999999999E-2</v>
      </c>
      <c r="E117" s="83">
        <f>C113*D117</f>
        <v>44.342909271251997</v>
      </c>
      <c r="F117" s="14"/>
      <c r="G117" s="14"/>
      <c r="H117" s="14"/>
      <c r="I117" s="14"/>
    </row>
    <row r="118" spans="2:9" ht="15.75" x14ac:dyDescent="0.25">
      <c r="B118" s="216" t="s">
        <v>48</v>
      </c>
      <c r="C118" s="217"/>
      <c r="D118" s="93">
        <v>0.01</v>
      </c>
      <c r="E118" s="83">
        <f>C113*D118</f>
        <v>29.561939514167999</v>
      </c>
      <c r="F118" s="14"/>
      <c r="G118" s="14"/>
      <c r="H118" s="14"/>
      <c r="I118" s="14"/>
    </row>
    <row r="119" spans="2:9" ht="15.75" x14ac:dyDescent="0.25">
      <c r="B119" s="216" t="s">
        <v>49</v>
      </c>
      <c r="C119" s="217"/>
      <c r="D119" s="100">
        <v>6.0000000000000001E-3</v>
      </c>
      <c r="E119" s="83">
        <f>C113*D119</f>
        <v>17.737163708500798</v>
      </c>
      <c r="F119" s="14"/>
      <c r="G119" s="14"/>
      <c r="H119" s="14"/>
      <c r="I119" s="14"/>
    </row>
    <row r="120" spans="2:9" ht="15.75" x14ac:dyDescent="0.25">
      <c r="B120" s="216" t="s">
        <v>50</v>
      </c>
      <c r="C120" s="217"/>
      <c r="D120" s="100">
        <v>2E-3</v>
      </c>
      <c r="E120" s="83">
        <f>C113*D120</f>
        <v>5.9123879028335997</v>
      </c>
      <c r="F120" s="14"/>
      <c r="G120" s="14"/>
      <c r="H120" s="14"/>
      <c r="I120" s="14"/>
    </row>
    <row r="121" spans="2:9" ht="15.75" x14ac:dyDescent="0.25">
      <c r="B121" s="218" t="s">
        <v>51</v>
      </c>
      <c r="C121" s="219"/>
      <c r="D121" s="106">
        <v>0.28799999999999998</v>
      </c>
      <c r="E121" s="88">
        <f>C113*D121</f>
        <v>851.38385800803826</v>
      </c>
      <c r="F121" s="14"/>
      <c r="G121" s="14"/>
      <c r="H121" s="14"/>
      <c r="I121" s="14"/>
    </row>
    <row r="122" spans="2:9" ht="15.75" x14ac:dyDescent="0.25">
      <c r="B122" s="216" t="s">
        <v>52</v>
      </c>
      <c r="C122" s="217"/>
      <c r="D122" s="100">
        <v>0.08</v>
      </c>
      <c r="E122" s="83">
        <f>C113*D122</f>
        <v>236.495516113344</v>
      </c>
      <c r="F122" s="14"/>
      <c r="G122" s="14"/>
      <c r="H122" s="14"/>
      <c r="I122" s="14"/>
    </row>
    <row r="123" spans="2:9" ht="16.5" thickBot="1" x14ac:dyDescent="0.3">
      <c r="B123" s="220" t="s">
        <v>53</v>
      </c>
      <c r="C123" s="221"/>
      <c r="D123" s="107">
        <v>0.36799999999999999</v>
      </c>
      <c r="E123" s="89">
        <f>C113*D123</f>
        <v>1087.8793741213824</v>
      </c>
      <c r="F123" s="14"/>
      <c r="G123" s="14"/>
      <c r="H123" s="14"/>
      <c r="I123" s="14"/>
    </row>
    <row r="124" spans="2:9" ht="16.5" thickBot="1" x14ac:dyDescent="0.3">
      <c r="B124" s="287" t="s">
        <v>153</v>
      </c>
      <c r="C124" s="288"/>
      <c r="D124" s="288"/>
      <c r="E124" s="289"/>
      <c r="F124" s="14"/>
      <c r="G124" s="14"/>
      <c r="H124" s="14"/>
      <c r="I124" s="14"/>
    </row>
    <row r="125" spans="2:9" ht="15.75" x14ac:dyDescent="0.25">
      <c r="B125" s="300" t="s">
        <v>54</v>
      </c>
      <c r="C125" s="301"/>
      <c r="D125" s="301"/>
      <c r="E125" s="104">
        <f>C96*D96*(1-E96)+C96*D96*(1-E96)</f>
        <v>1474.4527599999999</v>
      </c>
      <c r="F125" s="14"/>
      <c r="G125" s="14"/>
      <c r="H125" s="14"/>
      <c r="I125" s="14"/>
    </row>
    <row r="126" spans="2:9" ht="15.75" x14ac:dyDescent="0.25">
      <c r="B126" s="216" t="s">
        <v>55</v>
      </c>
      <c r="C126" s="217"/>
      <c r="D126" s="217"/>
      <c r="E126" s="83">
        <f>D97*80%</f>
        <v>28.24</v>
      </c>
      <c r="F126" s="14"/>
      <c r="G126" s="14"/>
      <c r="H126" s="14"/>
      <c r="I126" s="14"/>
    </row>
    <row r="127" spans="2:9" ht="15.75" x14ac:dyDescent="0.25">
      <c r="B127" s="204" t="s">
        <v>53</v>
      </c>
      <c r="C127" s="205"/>
      <c r="D127" s="205"/>
      <c r="E127" s="88">
        <f>SUM(E125:E126)</f>
        <v>1502.6927599999999</v>
      </c>
      <c r="F127" s="14"/>
      <c r="G127" s="14"/>
      <c r="H127" s="14"/>
      <c r="I127" s="14"/>
    </row>
    <row r="128" spans="2:9" ht="16.5" thickBot="1" x14ac:dyDescent="0.3">
      <c r="B128" s="197" t="s">
        <v>155</v>
      </c>
      <c r="C128" s="198"/>
      <c r="D128" s="198"/>
      <c r="E128" s="89">
        <f>SUM(E127+E123+E111)</f>
        <v>3071.646085538182</v>
      </c>
      <c r="F128" s="14"/>
      <c r="G128" s="14"/>
      <c r="H128" s="14"/>
      <c r="I128" s="14"/>
    </row>
    <row r="129" spans="1:9" ht="16.5" thickBot="1" x14ac:dyDescent="0.3">
      <c r="B129" s="14"/>
      <c r="C129" s="14"/>
      <c r="D129" s="14"/>
      <c r="E129" s="14"/>
      <c r="F129" s="14"/>
      <c r="G129" s="14"/>
      <c r="H129" s="14"/>
      <c r="I129" s="14"/>
    </row>
    <row r="130" spans="1:9" ht="16.5" thickBot="1" x14ac:dyDescent="0.3">
      <c r="B130" s="206" t="s">
        <v>150</v>
      </c>
      <c r="C130" s="207"/>
      <c r="D130" s="207"/>
      <c r="E130" s="208"/>
      <c r="F130" s="14"/>
      <c r="G130" s="14"/>
      <c r="H130" s="14"/>
      <c r="I130" s="14"/>
    </row>
    <row r="131" spans="1:9" ht="16.5" thickBot="1" x14ac:dyDescent="0.3">
      <c r="B131" s="287" t="s">
        <v>56</v>
      </c>
      <c r="C131" s="288"/>
      <c r="D131" s="288"/>
      <c r="E131" s="289"/>
      <c r="F131" s="14"/>
      <c r="G131" s="14"/>
      <c r="H131" s="14"/>
      <c r="I131" s="14"/>
    </row>
    <row r="132" spans="1:9" ht="15.75" x14ac:dyDescent="0.25">
      <c r="B132" s="102" t="s">
        <v>74</v>
      </c>
      <c r="C132" s="177">
        <f>H104+(E128-E121)</f>
        <v>4695.3822275301436</v>
      </c>
      <c r="D132" s="103" t="s">
        <v>38</v>
      </c>
      <c r="E132" s="103" t="s">
        <v>39</v>
      </c>
      <c r="F132" s="14"/>
      <c r="G132" s="14"/>
      <c r="H132" s="14"/>
      <c r="I132" s="14"/>
    </row>
    <row r="133" spans="1:9" ht="15.75" x14ac:dyDescent="0.25">
      <c r="B133" s="216" t="s">
        <v>56</v>
      </c>
      <c r="C133" s="217"/>
      <c r="D133" s="86"/>
      <c r="E133" s="83">
        <f>C132/12</f>
        <v>391.28185229417863</v>
      </c>
      <c r="F133" s="14"/>
      <c r="G133" s="14"/>
      <c r="H133" s="14"/>
      <c r="I133" s="14"/>
    </row>
    <row r="134" spans="1:9" ht="15.75" x14ac:dyDescent="0.25">
      <c r="B134" s="216" t="s">
        <v>57</v>
      </c>
      <c r="C134" s="217"/>
      <c r="D134" s="93">
        <v>0.08</v>
      </c>
      <c r="E134" s="83">
        <f>E133*D134</f>
        <v>31.302548183534292</v>
      </c>
      <c r="F134" s="14"/>
      <c r="G134" s="14"/>
      <c r="H134" s="14"/>
      <c r="I134" s="14"/>
    </row>
    <row r="135" spans="1:9" ht="15.75" x14ac:dyDescent="0.25">
      <c r="B135" s="209" t="s">
        <v>58</v>
      </c>
      <c r="C135" s="291"/>
      <c r="D135" s="294">
        <v>0.5</v>
      </c>
      <c r="E135" s="296">
        <f>E122*D135</f>
        <v>118.247758056672</v>
      </c>
      <c r="F135" s="14"/>
      <c r="G135" s="14"/>
      <c r="H135" s="14"/>
      <c r="I135" s="14"/>
    </row>
    <row r="136" spans="1:9" ht="15.75" x14ac:dyDescent="0.25">
      <c r="B136" s="282" t="s">
        <v>59</v>
      </c>
      <c r="C136" s="293"/>
      <c r="D136" s="295"/>
      <c r="E136" s="297"/>
      <c r="F136" s="14"/>
      <c r="G136" s="14"/>
      <c r="H136" s="14"/>
      <c r="I136" s="14"/>
    </row>
    <row r="137" spans="1:9" ht="16.5" thickBot="1" x14ac:dyDescent="0.3">
      <c r="B137" s="305" t="s">
        <v>53</v>
      </c>
      <c r="C137" s="306"/>
      <c r="D137" s="307"/>
      <c r="E137" s="101">
        <f>SUM(E133:E136)</f>
        <v>540.83215853438492</v>
      </c>
      <c r="F137" s="22"/>
      <c r="G137" s="18"/>
      <c r="H137" s="18"/>
      <c r="I137" s="14"/>
    </row>
    <row r="138" spans="1:9" ht="16.5" thickBot="1" x14ac:dyDescent="0.3">
      <c r="B138" s="287" t="s">
        <v>60</v>
      </c>
      <c r="C138" s="288"/>
      <c r="D138" s="288"/>
      <c r="E138" s="289"/>
      <c r="F138" s="25"/>
      <c r="G138" s="18"/>
      <c r="H138" s="18"/>
      <c r="I138" s="14"/>
    </row>
    <row r="139" spans="1:9" ht="15.75" x14ac:dyDescent="0.25">
      <c r="B139" s="97" t="s">
        <v>74</v>
      </c>
      <c r="C139" s="98">
        <f>H104+E128</f>
        <v>5546.7660855381819</v>
      </c>
      <c r="D139" s="90" t="s">
        <v>38</v>
      </c>
      <c r="E139" s="91" t="s">
        <v>39</v>
      </c>
      <c r="F139" s="25"/>
      <c r="G139" s="18"/>
      <c r="H139" s="18"/>
      <c r="I139" s="14"/>
    </row>
    <row r="140" spans="1:9" ht="15.75" x14ac:dyDescent="0.25">
      <c r="B140" s="216" t="s">
        <v>60</v>
      </c>
      <c r="C140" s="217"/>
      <c r="D140" s="86"/>
      <c r="E140" s="83">
        <f>C139/12</f>
        <v>462.23050712818184</v>
      </c>
      <c r="F140" s="71"/>
      <c r="G140" s="18"/>
      <c r="H140" s="18"/>
      <c r="I140" s="14"/>
    </row>
    <row r="141" spans="1:9" ht="15.75" x14ac:dyDescent="0.25">
      <c r="B141" s="216" t="s">
        <v>61</v>
      </c>
      <c r="C141" s="217"/>
      <c r="D141" s="100">
        <v>0.36799999999999999</v>
      </c>
      <c r="E141" s="83">
        <f>E140*D141</f>
        <v>170.10082662317092</v>
      </c>
      <c r="F141" s="25"/>
      <c r="G141" s="18"/>
      <c r="H141" s="18"/>
      <c r="I141" s="14"/>
    </row>
    <row r="142" spans="1:9" ht="15.75" x14ac:dyDescent="0.25">
      <c r="B142" s="209" t="s">
        <v>58</v>
      </c>
      <c r="C142" s="291"/>
      <c r="D142" s="292">
        <v>0.5</v>
      </c>
      <c r="E142" s="215">
        <f>E122*D142</f>
        <v>118.247758056672</v>
      </c>
      <c r="F142" s="71"/>
      <c r="G142" s="18"/>
      <c r="H142" s="18"/>
      <c r="I142" s="14"/>
    </row>
    <row r="143" spans="1:9" ht="16.5" thickBot="1" x14ac:dyDescent="0.3">
      <c r="A143" s="1"/>
      <c r="B143" s="282" t="s">
        <v>62</v>
      </c>
      <c r="C143" s="293"/>
      <c r="D143" s="239"/>
      <c r="E143" s="215"/>
      <c r="F143" s="61"/>
      <c r="G143" s="18"/>
      <c r="H143" s="18"/>
      <c r="I143" s="14"/>
    </row>
    <row r="144" spans="1:9" ht="16.5" thickBot="1" x14ac:dyDescent="0.3">
      <c r="A144" s="1"/>
      <c r="B144" s="305" t="s">
        <v>53</v>
      </c>
      <c r="C144" s="306"/>
      <c r="D144" s="307"/>
      <c r="E144" s="101">
        <f>SUM(E140:E143)</f>
        <v>750.57909180802471</v>
      </c>
      <c r="F144" s="23"/>
      <c r="G144" s="199" t="s">
        <v>147</v>
      </c>
      <c r="H144" s="201"/>
      <c r="I144" s="14"/>
    </row>
    <row r="145" spans="1:12" ht="16.5" thickBot="1" x14ac:dyDescent="0.3">
      <c r="A145" s="1"/>
      <c r="B145" s="287" t="s">
        <v>162</v>
      </c>
      <c r="C145" s="288"/>
      <c r="D145" s="288"/>
      <c r="E145" s="289"/>
      <c r="F145" s="23"/>
      <c r="G145" s="92" t="s">
        <v>158</v>
      </c>
      <c r="H145" s="83">
        <f>H104</f>
        <v>2475.12</v>
      </c>
      <c r="I145" s="14"/>
    </row>
    <row r="146" spans="1:12" ht="15.75" x14ac:dyDescent="0.25">
      <c r="A146" s="1"/>
      <c r="B146" s="290" t="s">
        <v>160</v>
      </c>
      <c r="C146" s="214"/>
      <c r="D146" s="95">
        <v>0.05</v>
      </c>
      <c r="E146" s="96">
        <f>-E111*D146</f>
        <v>-24.053697570840001</v>
      </c>
      <c r="F146" s="23"/>
      <c r="G146" s="92" t="s">
        <v>85</v>
      </c>
      <c r="H146" s="83">
        <f>E128</f>
        <v>3071.646085538182</v>
      </c>
      <c r="I146" s="14"/>
    </row>
    <row r="147" spans="1:12" ht="16.5" thickBot="1" x14ac:dyDescent="0.3">
      <c r="A147" s="1"/>
      <c r="B147" s="305" t="s">
        <v>53</v>
      </c>
      <c r="C147" s="306"/>
      <c r="D147" s="307"/>
      <c r="E147" s="89">
        <f>E146</f>
        <v>-24.053697570840001</v>
      </c>
      <c r="F147" s="23"/>
      <c r="G147" s="92" t="s">
        <v>159</v>
      </c>
      <c r="H147" s="83">
        <f>E148</f>
        <v>1267.3575527715698</v>
      </c>
      <c r="I147" s="14"/>
    </row>
    <row r="148" spans="1:12" ht="16.5" thickBot="1" x14ac:dyDescent="0.3">
      <c r="A148" s="1"/>
      <c r="B148" s="197" t="s">
        <v>156</v>
      </c>
      <c r="C148" s="198"/>
      <c r="D148" s="198"/>
      <c r="E148" s="89">
        <f>SUM(E147+E144+E137)</f>
        <v>1267.3575527715698</v>
      </c>
      <c r="F148" s="23"/>
      <c r="G148" s="94" t="s">
        <v>157</v>
      </c>
      <c r="H148" s="144">
        <f>SUM(H145:H147)</f>
        <v>6814.1236383097512</v>
      </c>
      <c r="I148" s="14"/>
    </row>
    <row r="149" spans="1:12" ht="15.75" x14ac:dyDescent="0.25">
      <c r="B149" s="78"/>
      <c r="C149" s="78"/>
      <c r="D149" s="78"/>
      <c r="E149" s="33"/>
      <c r="F149" s="77"/>
      <c r="G149" s="78"/>
      <c r="H149" s="33"/>
      <c r="I149" s="14"/>
    </row>
    <row r="150" spans="1:12" ht="16.5" thickBot="1" x14ac:dyDescent="0.3">
      <c r="B150" s="72"/>
      <c r="C150" s="72"/>
      <c r="D150" s="13"/>
      <c r="E150" s="73"/>
      <c r="F150" s="23"/>
      <c r="G150" s="18"/>
      <c r="H150" s="18"/>
      <c r="I150" s="14"/>
      <c r="J150" s="6"/>
    </row>
    <row r="151" spans="1:12" ht="16.5" thickBot="1" x14ac:dyDescent="0.3">
      <c r="B151" s="199" t="s">
        <v>83</v>
      </c>
      <c r="C151" s="200"/>
      <c r="D151" s="200"/>
      <c r="E151" s="200"/>
      <c r="F151" s="200"/>
      <c r="G151" s="200"/>
      <c r="H151" s="200"/>
      <c r="I151" s="201"/>
      <c r="J151" s="22"/>
      <c r="K151" s="22"/>
      <c r="L151" s="22"/>
    </row>
    <row r="152" spans="1:12" ht="16.5" thickBot="1" x14ac:dyDescent="0.3">
      <c r="B152" s="14"/>
      <c r="C152" s="14"/>
      <c r="D152" s="14"/>
      <c r="E152" s="14"/>
      <c r="F152" s="14"/>
      <c r="G152" s="14"/>
      <c r="H152" s="14"/>
      <c r="I152" s="14"/>
      <c r="J152" s="81"/>
      <c r="K152" s="81"/>
      <c r="L152" s="81"/>
    </row>
    <row r="153" spans="1:12" ht="16.5" thickBot="1" x14ac:dyDescent="0.3">
      <c r="B153" s="206" t="s">
        <v>146</v>
      </c>
      <c r="C153" s="207"/>
      <c r="D153" s="207"/>
      <c r="E153" s="208"/>
      <c r="F153" s="14"/>
      <c r="G153" s="2"/>
      <c r="H153" s="2"/>
      <c r="I153" s="22"/>
      <c r="J153" s="145"/>
      <c r="K153" s="146"/>
      <c r="L153" s="145"/>
    </row>
    <row r="154" spans="1:12" ht="15.75" x14ac:dyDescent="0.25">
      <c r="B154" s="113"/>
      <c r="C154" s="90" t="s">
        <v>63</v>
      </c>
      <c r="D154" s="90" t="s">
        <v>64</v>
      </c>
      <c r="E154" s="91" t="s">
        <v>39</v>
      </c>
      <c r="F154" s="14"/>
      <c r="G154" s="6"/>
      <c r="H154" s="35"/>
      <c r="I154" s="18"/>
      <c r="J154" s="145"/>
      <c r="K154" s="146"/>
      <c r="L154" s="145"/>
    </row>
    <row r="155" spans="1:12" ht="15.75" x14ac:dyDescent="0.25">
      <c r="B155" s="99" t="s">
        <v>65</v>
      </c>
      <c r="C155" s="82">
        <f>H148+G84</f>
        <v>10324.979024026457</v>
      </c>
      <c r="D155" s="93">
        <v>0.05</v>
      </c>
      <c r="E155" s="83">
        <f>C155*D155</f>
        <v>516.24895120132294</v>
      </c>
      <c r="F155" s="14"/>
      <c r="G155" s="6"/>
      <c r="H155" s="49"/>
      <c r="I155" s="79"/>
      <c r="J155" s="25"/>
      <c r="K155" s="25"/>
      <c r="L155" s="145"/>
    </row>
    <row r="156" spans="1:12" ht="15.75" x14ac:dyDescent="0.25">
      <c r="B156" s="99" t="s">
        <v>66</v>
      </c>
      <c r="C156" s="82">
        <f>C155+E155</f>
        <v>10841.227975227781</v>
      </c>
      <c r="D156" s="93">
        <v>0.1</v>
      </c>
      <c r="E156" s="83">
        <f>C156*D156</f>
        <v>1084.1227975227782</v>
      </c>
      <c r="F156" s="14"/>
      <c r="G156" s="6"/>
      <c r="H156" s="49"/>
      <c r="I156" s="79"/>
      <c r="J156" s="22"/>
      <c r="K156" s="22"/>
      <c r="L156" s="22"/>
    </row>
    <row r="157" spans="1:12" ht="15.75" x14ac:dyDescent="0.25">
      <c r="B157" s="209"/>
      <c r="C157" s="210"/>
      <c r="D157" s="210"/>
      <c r="E157" s="83">
        <f>E156+C156</f>
        <v>11925.350772750558</v>
      </c>
      <c r="F157" s="14"/>
      <c r="G157" s="3"/>
      <c r="H157" s="3"/>
      <c r="I157" s="25"/>
      <c r="J157" s="25"/>
      <c r="K157" s="146"/>
      <c r="L157" s="145"/>
    </row>
    <row r="158" spans="1:12" ht="15.75" x14ac:dyDescent="0.25">
      <c r="B158" s="204" t="s">
        <v>67</v>
      </c>
      <c r="C158" s="205"/>
      <c r="D158" s="205"/>
      <c r="E158" s="211"/>
      <c r="F158" s="14"/>
      <c r="G158" s="2"/>
      <c r="H158" s="2"/>
      <c r="I158" s="22"/>
      <c r="J158" s="22"/>
      <c r="K158" s="22"/>
      <c r="L158" s="33"/>
    </row>
    <row r="159" spans="1:12" ht="15.75" x14ac:dyDescent="0.25">
      <c r="B159" s="212" t="s">
        <v>161</v>
      </c>
      <c r="C159" s="213"/>
      <c r="D159" s="93">
        <v>0.06</v>
      </c>
      <c r="E159" s="83">
        <f>E163*D159</f>
        <v>761.19260251599314</v>
      </c>
      <c r="F159" s="14"/>
      <c r="G159" s="6"/>
      <c r="H159" s="6"/>
      <c r="I159" s="25"/>
      <c r="J159" s="22"/>
      <c r="K159" s="22"/>
      <c r="L159" s="33"/>
    </row>
    <row r="160" spans="1:12" ht="15.75" x14ac:dyDescent="0.25">
      <c r="B160" s="212" t="s">
        <v>164</v>
      </c>
      <c r="C160" s="273"/>
      <c r="D160" s="100">
        <v>0.1225</v>
      </c>
      <c r="E160" s="83">
        <f>E164*D160</f>
        <v>1664.7925580193089</v>
      </c>
      <c r="F160" s="14"/>
      <c r="G160" s="3"/>
      <c r="H160" s="3"/>
      <c r="I160" s="22"/>
      <c r="J160" s="18"/>
      <c r="K160" s="18"/>
      <c r="L160" s="18"/>
    </row>
    <row r="161" spans="2:12" ht="15.75" x14ac:dyDescent="0.25">
      <c r="B161" s="302" t="s">
        <v>166</v>
      </c>
      <c r="C161" s="303"/>
      <c r="D161" s="304"/>
      <c r="E161" s="88">
        <f>E159+E156+E155</f>
        <v>2361.5643512400943</v>
      </c>
      <c r="F161" s="14"/>
      <c r="G161" s="80"/>
      <c r="H161" s="80"/>
      <c r="I161" s="22"/>
      <c r="J161" s="22"/>
      <c r="K161" s="22"/>
      <c r="L161" s="22"/>
    </row>
    <row r="162" spans="2:12" ht="16.5" thickBot="1" x14ac:dyDescent="0.3">
      <c r="B162" s="192" t="s">
        <v>165</v>
      </c>
      <c r="C162" s="193"/>
      <c r="D162" s="194"/>
      <c r="E162" s="101">
        <f>E160+E155+E156</f>
        <v>3265.1643067434097</v>
      </c>
      <c r="F162" s="14"/>
      <c r="I162" s="18"/>
      <c r="J162" s="22"/>
      <c r="K162" s="22"/>
      <c r="L162" s="33"/>
    </row>
    <row r="163" spans="2:12" ht="16.5" thickBot="1" x14ac:dyDescent="0.3">
      <c r="B163" s="195" t="s">
        <v>167</v>
      </c>
      <c r="C163" s="196"/>
      <c r="D163" s="196"/>
      <c r="E163" s="141">
        <f>E157/(1-D159)</f>
        <v>12686.543375266552</v>
      </c>
      <c r="F163" s="14"/>
      <c r="I163" s="22"/>
      <c r="J163" s="22"/>
      <c r="K163" s="22"/>
      <c r="L163" s="33"/>
    </row>
    <row r="164" spans="2:12" ht="16.5" thickBot="1" x14ac:dyDescent="0.3">
      <c r="B164" s="197" t="s">
        <v>168</v>
      </c>
      <c r="C164" s="198"/>
      <c r="D164" s="198"/>
      <c r="E164" s="89">
        <f>E157/(1-D160)</f>
        <v>13590.143330769868</v>
      </c>
      <c r="F164" s="14"/>
      <c r="I164" s="22"/>
      <c r="J164" s="22"/>
      <c r="K164" s="22"/>
      <c r="L164" s="33"/>
    </row>
    <row r="165" spans="2:12" ht="16.5" thickBot="1" x14ac:dyDescent="0.3">
      <c r="B165" s="14"/>
      <c r="C165" s="14"/>
      <c r="D165" s="14"/>
      <c r="E165" s="14"/>
      <c r="F165" s="14"/>
      <c r="I165" s="22"/>
      <c r="J165" s="22"/>
      <c r="K165" s="22"/>
      <c r="L165" s="33"/>
    </row>
    <row r="166" spans="2:12" ht="16.5" thickBot="1" x14ac:dyDescent="0.3">
      <c r="B166" s="199" t="s">
        <v>68</v>
      </c>
      <c r="C166" s="200"/>
      <c r="D166" s="200"/>
      <c r="E166" s="201"/>
      <c r="F166" s="14"/>
      <c r="I166" s="22"/>
      <c r="J166" s="22"/>
      <c r="K166" s="22"/>
      <c r="L166" s="33"/>
    </row>
    <row r="167" spans="2:12" ht="15.75" x14ac:dyDescent="0.25">
      <c r="B167" s="202" t="s">
        <v>180</v>
      </c>
      <c r="C167" s="203"/>
      <c r="D167" s="203"/>
      <c r="E167" s="87">
        <f>H148*I33</f>
        <v>735.61562004480265</v>
      </c>
      <c r="F167" s="14"/>
      <c r="G167" s="14"/>
      <c r="H167" s="14"/>
      <c r="I167" s="22"/>
      <c r="J167" s="22"/>
      <c r="K167" s="22"/>
      <c r="L167" s="33"/>
    </row>
    <row r="168" spans="2:12" ht="15.75" x14ac:dyDescent="0.25">
      <c r="B168" s="204" t="s">
        <v>69</v>
      </c>
      <c r="C168" s="205"/>
      <c r="D168" s="205"/>
      <c r="E168" s="88">
        <f>G84</f>
        <v>3510.8553857167062</v>
      </c>
      <c r="F168" s="14"/>
      <c r="G168" s="14"/>
      <c r="H168" s="14"/>
      <c r="I168" s="22"/>
      <c r="J168" s="6"/>
      <c r="K168" s="6"/>
      <c r="L168" s="6"/>
    </row>
    <row r="169" spans="2:12" ht="15.75" x14ac:dyDescent="0.25">
      <c r="B169" s="204" t="s">
        <v>169</v>
      </c>
      <c r="C169" s="205"/>
      <c r="D169" s="205"/>
      <c r="E169" s="88">
        <f>E161</f>
        <v>2361.5643512400943</v>
      </c>
      <c r="F169" s="14" t="s">
        <v>9</v>
      </c>
      <c r="G169" s="14"/>
      <c r="H169" s="14"/>
      <c r="I169" s="22"/>
    </row>
    <row r="170" spans="2:12" ht="15.75" x14ac:dyDescent="0.25">
      <c r="B170" s="204" t="s">
        <v>170</v>
      </c>
      <c r="C170" s="205"/>
      <c r="D170" s="205"/>
      <c r="E170" s="88">
        <f>E162</f>
        <v>3265.1643067434097</v>
      </c>
      <c r="F170" s="14"/>
      <c r="G170" s="14"/>
      <c r="H170" s="14"/>
      <c r="I170" s="18"/>
    </row>
    <row r="171" spans="2:12" ht="15.75" x14ac:dyDescent="0.25">
      <c r="B171" s="204" t="s">
        <v>171</v>
      </c>
      <c r="C171" s="205"/>
      <c r="D171" s="205"/>
      <c r="E171" s="88">
        <f>SUM(E167:E169)</f>
        <v>6608.0353570016032</v>
      </c>
      <c r="F171" s="26"/>
      <c r="G171" s="6"/>
      <c r="H171" s="6"/>
    </row>
    <row r="172" spans="2:12" ht="16.5" thickBot="1" x14ac:dyDescent="0.3">
      <c r="B172" s="184" t="s">
        <v>172</v>
      </c>
      <c r="C172" s="185"/>
      <c r="D172" s="185"/>
      <c r="E172" s="101">
        <f>E167+E168+E170</f>
        <v>7511.6353125049181</v>
      </c>
      <c r="F172" s="26"/>
      <c r="G172" s="6"/>
      <c r="H172" s="6"/>
    </row>
    <row r="173" spans="2:12" ht="16.5" thickBot="1" x14ac:dyDescent="0.3">
      <c r="B173" s="186" t="s">
        <v>173</v>
      </c>
      <c r="C173" s="187"/>
      <c r="D173" s="187"/>
      <c r="E173" s="142">
        <f>E171/I12</f>
        <v>7.5091310875018218</v>
      </c>
      <c r="F173" s="26"/>
      <c r="G173" s="6"/>
      <c r="H173" s="6"/>
    </row>
    <row r="174" spans="2:12" ht="16.5" thickBot="1" x14ac:dyDescent="0.3">
      <c r="B174" s="186" t="s">
        <v>174</v>
      </c>
      <c r="C174" s="187"/>
      <c r="D174" s="187"/>
      <c r="E174" s="142">
        <f>E172/I12</f>
        <v>8.5359492187555883</v>
      </c>
      <c r="F174" s="26"/>
      <c r="G174" s="6"/>
      <c r="H174" s="6"/>
    </row>
    <row r="175" spans="2:12" ht="16.5" thickBot="1" x14ac:dyDescent="0.3">
      <c r="B175" s="188" t="s">
        <v>175</v>
      </c>
      <c r="C175" s="189"/>
      <c r="D175" s="189"/>
      <c r="E175" s="143">
        <f>E171/I9</f>
        <v>300.36524350007289</v>
      </c>
      <c r="F175" s="26"/>
      <c r="G175" s="6"/>
      <c r="H175" s="6"/>
    </row>
    <row r="176" spans="2:12" ht="16.5" thickBot="1" x14ac:dyDescent="0.3">
      <c r="B176" s="190" t="s">
        <v>176</v>
      </c>
      <c r="C176" s="191"/>
      <c r="D176" s="191"/>
      <c r="E176" s="144">
        <f>E172/I9</f>
        <v>341.43796875022355</v>
      </c>
      <c r="F176" s="26"/>
      <c r="G176" s="6"/>
      <c r="H176" s="6"/>
    </row>
    <row r="177" spans="2:8" x14ac:dyDescent="0.25">
      <c r="B177" s="26"/>
      <c r="C177" s="26"/>
      <c r="D177" s="26"/>
      <c r="E177" s="37"/>
      <c r="F177" s="26"/>
      <c r="G177" s="6"/>
      <c r="H177" s="6"/>
    </row>
    <row r="178" spans="2:8" x14ac:dyDescent="0.25">
      <c r="B178" s="26"/>
      <c r="C178" s="26"/>
      <c r="D178" s="26"/>
      <c r="E178" s="37"/>
      <c r="F178" s="26"/>
      <c r="G178" s="6"/>
      <c r="H178" s="6"/>
    </row>
    <row r="179" spans="2:8" x14ac:dyDescent="0.25">
      <c r="B179" s="26"/>
      <c r="C179" s="26"/>
      <c r="D179" s="26"/>
      <c r="E179" s="37"/>
      <c r="F179" s="26"/>
      <c r="G179" s="6"/>
      <c r="H179" s="6"/>
    </row>
    <row r="180" spans="2:8" x14ac:dyDescent="0.25">
      <c r="B180" s="26"/>
      <c r="C180" s="26"/>
      <c r="D180" s="26"/>
      <c r="E180" s="36"/>
      <c r="F180" s="26"/>
      <c r="G180" s="6"/>
      <c r="H180" s="6"/>
    </row>
    <row r="181" spans="2:8" x14ac:dyDescent="0.25">
      <c r="B181" s="26"/>
      <c r="C181" s="26"/>
      <c r="D181" s="26"/>
      <c r="E181" s="36"/>
      <c r="F181" s="26"/>
      <c r="G181" s="6"/>
      <c r="H181" s="6"/>
    </row>
    <row r="182" spans="2:8" x14ac:dyDescent="0.25">
      <c r="B182" s="26"/>
      <c r="C182" s="6"/>
      <c r="D182" s="38"/>
      <c r="E182" s="39"/>
      <c r="F182" s="26"/>
      <c r="G182" s="6"/>
      <c r="H182" s="6"/>
    </row>
    <row r="183" spans="2:8" x14ac:dyDescent="0.25">
      <c r="B183" s="6"/>
      <c r="C183" s="6"/>
      <c r="D183" s="6"/>
      <c r="E183" s="6"/>
      <c r="F183" s="6"/>
      <c r="G183" s="6"/>
      <c r="H183" s="6"/>
    </row>
    <row r="184" spans="2:8" x14ac:dyDescent="0.25">
      <c r="B184" s="2"/>
      <c r="C184" s="2"/>
      <c r="D184" s="2"/>
      <c r="E184" s="2"/>
      <c r="F184" s="2"/>
      <c r="G184" s="6"/>
      <c r="H184" s="6"/>
    </row>
    <row r="185" spans="2:8" x14ac:dyDescent="0.25">
      <c r="B185" s="6"/>
      <c r="C185" s="6"/>
      <c r="D185" s="6"/>
      <c r="E185" s="6"/>
      <c r="F185" s="6"/>
      <c r="G185" s="6"/>
      <c r="H185" s="6"/>
    </row>
    <row r="186" spans="2:8" x14ac:dyDescent="0.25">
      <c r="B186" s="2"/>
      <c r="C186" s="2"/>
      <c r="D186" s="2"/>
      <c r="E186" s="2"/>
      <c r="F186" s="6"/>
      <c r="G186" s="6"/>
      <c r="H186" s="6"/>
    </row>
    <row r="187" spans="2:8" x14ac:dyDescent="0.25">
      <c r="B187" s="3"/>
      <c r="C187" s="3"/>
      <c r="D187" s="35"/>
      <c r="E187" s="35"/>
      <c r="F187" s="6"/>
      <c r="G187" s="6"/>
      <c r="H187" s="6"/>
    </row>
    <row r="188" spans="2:8" x14ac:dyDescent="0.25">
      <c r="B188" s="3"/>
      <c r="C188" s="3"/>
      <c r="D188" s="26"/>
      <c r="E188" s="26"/>
      <c r="F188" s="6"/>
      <c r="G188" s="6"/>
      <c r="H188" s="6"/>
    </row>
    <row r="189" spans="2:8" x14ac:dyDescent="0.25">
      <c r="B189" s="3"/>
      <c r="C189" s="3"/>
      <c r="D189" s="26"/>
      <c r="E189" s="26"/>
      <c r="F189" s="6"/>
      <c r="G189" s="6"/>
      <c r="H189" s="6"/>
    </row>
    <row r="190" spans="2:8" x14ac:dyDescent="0.25">
      <c r="B190" s="3"/>
      <c r="C190" s="3"/>
      <c r="D190" s="26"/>
      <c r="E190" s="26"/>
      <c r="F190" s="6"/>
      <c r="G190" s="6"/>
      <c r="H190" s="6"/>
    </row>
    <row r="191" spans="2:8" x14ac:dyDescent="0.25">
      <c r="B191" s="3"/>
      <c r="C191" s="3"/>
      <c r="D191" s="26"/>
      <c r="E191" s="26"/>
      <c r="F191" s="6"/>
      <c r="G191" s="6"/>
      <c r="H191" s="6"/>
    </row>
    <row r="192" spans="2:8" x14ac:dyDescent="0.25">
      <c r="B192" s="3"/>
      <c r="C192" s="3"/>
      <c r="D192" s="26"/>
      <c r="E192" s="26"/>
      <c r="F192" s="6"/>
      <c r="G192" s="6"/>
      <c r="H192" s="6"/>
    </row>
    <row r="193" spans="2:8" x14ac:dyDescent="0.25">
      <c r="B193" s="3"/>
      <c r="C193" s="3"/>
      <c r="D193" s="26"/>
      <c r="E193" s="26"/>
      <c r="F193" s="6"/>
      <c r="G193" s="6"/>
      <c r="H193" s="6"/>
    </row>
    <row r="194" spans="2:8" x14ac:dyDescent="0.25">
      <c r="B194" s="3"/>
      <c r="C194" s="3"/>
      <c r="D194" s="26"/>
      <c r="E194" s="26"/>
      <c r="F194" s="6"/>
      <c r="G194" s="6"/>
      <c r="H194" s="6"/>
    </row>
    <row r="195" spans="2:8" x14ac:dyDescent="0.25">
      <c r="B195" s="3"/>
      <c r="C195" s="3"/>
      <c r="D195" s="26"/>
      <c r="E195" s="26"/>
      <c r="F195" s="6"/>
      <c r="G195" s="6"/>
      <c r="H195" s="6"/>
    </row>
    <row r="196" spans="2:8" x14ac:dyDescent="0.25">
      <c r="B196" s="3"/>
      <c r="C196" s="3"/>
      <c r="D196" s="26"/>
      <c r="E196" s="26"/>
      <c r="F196" s="6"/>
      <c r="G196" s="6"/>
      <c r="H196" s="6"/>
    </row>
    <row r="197" spans="2:8" x14ac:dyDescent="0.25">
      <c r="B197" s="2"/>
      <c r="C197" s="2"/>
      <c r="D197" s="2"/>
      <c r="E197" s="6"/>
      <c r="F197" s="6"/>
      <c r="G197" s="6"/>
      <c r="H197" s="6"/>
    </row>
    <row r="198" spans="2:8" x14ac:dyDescent="0.25">
      <c r="B198" s="6"/>
      <c r="C198" s="6"/>
      <c r="D198" s="6"/>
      <c r="E198" s="6"/>
      <c r="F198" s="6"/>
      <c r="G198" s="6"/>
      <c r="H198" s="6"/>
    </row>
    <row r="199" spans="2:8" x14ac:dyDescent="0.25">
      <c r="B199" s="2"/>
      <c r="C199" s="2"/>
      <c r="D199" s="2"/>
      <c r="E199" s="2"/>
      <c r="F199" s="6"/>
      <c r="G199" s="6"/>
      <c r="H199" s="6"/>
    </row>
    <row r="200" spans="2:8" x14ac:dyDescent="0.25">
      <c r="B200" s="40"/>
      <c r="C200" s="40"/>
      <c r="D200" s="40"/>
      <c r="E200" s="40"/>
      <c r="F200" s="6"/>
      <c r="G200" s="6"/>
      <c r="H200" s="6"/>
    </row>
    <row r="201" spans="2:8" x14ac:dyDescent="0.25">
      <c r="B201" s="2"/>
      <c r="C201" s="2"/>
      <c r="D201" s="35"/>
      <c r="E201" s="35"/>
      <c r="F201" s="6"/>
      <c r="G201" s="6"/>
      <c r="H201" s="6"/>
    </row>
    <row r="202" spans="2:8" x14ac:dyDescent="0.25">
      <c r="B202" s="3"/>
      <c r="C202" s="3"/>
      <c r="D202" s="36"/>
      <c r="E202" s="41"/>
      <c r="F202" s="6"/>
      <c r="G202" s="6"/>
      <c r="H202" s="6"/>
    </row>
    <row r="203" spans="2:8" x14ac:dyDescent="0.25">
      <c r="B203" s="3"/>
      <c r="C203" s="3"/>
      <c r="D203" s="36"/>
      <c r="E203" s="26"/>
      <c r="F203" s="6"/>
      <c r="G203" s="6"/>
      <c r="H203" s="6"/>
    </row>
    <row r="204" spans="2:8" x14ac:dyDescent="0.25">
      <c r="B204" s="2"/>
      <c r="C204" s="2"/>
      <c r="D204" s="2"/>
      <c r="E204" s="41"/>
      <c r="F204" s="6"/>
      <c r="G204" s="6"/>
      <c r="H204" s="6"/>
    </row>
    <row r="205" spans="2:8" x14ac:dyDescent="0.25">
      <c r="B205" s="40"/>
      <c r="C205" s="40"/>
      <c r="D205" s="40"/>
      <c r="E205" s="40"/>
      <c r="F205" s="6"/>
      <c r="G205" s="6"/>
      <c r="H205" s="6"/>
    </row>
    <row r="206" spans="2:8" x14ac:dyDescent="0.25">
      <c r="B206" s="35"/>
      <c r="C206" s="41"/>
      <c r="D206" s="35"/>
      <c r="E206" s="35"/>
      <c r="F206" s="6"/>
      <c r="G206" s="6"/>
      <c r="H206" s="6"/>
    </row>
    <row r="207" spans="2:8" x14ac:dyDescent="0.25">
      <c r="B207" s="34"/>
      <c r="C207" s="34"/>
      <c r="D207" s="42"/>
      <c r="E207" s="43"/>
      <c r="F207" s="6"/>
      <c r="G207" s="6"/>
      <c r="H207" s="6"/>
    </row>
    <row r="208" spans="2:8" x14ac:dyDescent="0.25">
      <c r="B208" s="34"/>
      <c r="C208" s="34"/>
      <c r="D208" s="44"/>
      <c r="E208" s="45"/>
      <c r="F208" s="6"/>
      <c r="G208" s="6"/>
      <c r="H208" s="6"/>
    </row>
    <row r="209" spans="2:8" x14ac:dyDescent="0.25">
      <c r="B209" s="34"/>
      <c r="C209" s="34"/>
      <c r="D209" s="44"/>
      <c r="E209" s="45"/>
      <c r="F209" s="6"/>
      <c r="G209" s="6"/>
      <c r="H209" s="6"/>
    </row>
    <row r="210" spans="2:8" x14ac:dyDescent="0.25">
      <c r="B210" s="34"/>
      <c r="C210" s="34"/>
      <c r="D210" s="44"/>
      <c r="E210" s="45"/>
      <c r="F210" s="6"/>
      <c r="G210" s="6"/>
      <c r="H210" s="6"/>
    </row>
    <row r="211" spans="2:8" x14ac:dyDescent="0.25">
      <c r="B211" s="34"/>
      <c r="C211" s="34"/>
      <c r="D211" s="42"/>
      <c r="E211" s="45"/>
      <c r="F211" s="6"/>
      <c r="G211" s="6"/>
      <c r="H211" s="6"/>
    </row>
    <row r="212" spans="2:8" x14ac:dyDescent="0.25">
      <c r="B212" s="34"/>
      <c r="C212" s="34"/>
      <c r="D212" s="44"/>
      <c r="E212" s="45"/>
      <c r="F212" s="6"/>
      <c r="G212" s="6"/>
      <c r="H212" s="6"/>
    </row>
    <row r="213" spans="2:8" x14ac:dyDescent="0.25">
      <c r="B213" s="34"/>
      <c r="C213" s="34"/>
      <c r="D213" s="44"/>
      <c r="E213" s="45"/>
      <c r="F213" s="6"/>
      <c r="G213" s="6"/>
      <c r="H213" s="6"/>
    </row>
    <row r="214" spans="2:8" x14ac:dyDescent="0.25">
      <c r="B214" s="2"/>
      <c r="C214" s="2"/>
      <c r="D214" s="46"/>
      <c r="E214" s="43"/>
      <c r="F214" s="6"/>
      <c r="G214" s="6"/>
      <c r="H214" s="6"/>
    </row>
    <row r="215" spans="2:8" x14ac:dyDescent="0.25">
      <c r="B215" s="3"/>
      <c r="C215" s="3"/>
      <c r="D215" s="47"/>
      <c r="E215" s="48"/>
      <c r="F215" s="6"/>
      <c r="G215" s="6"/>
      <c r="H215" s="6"/>
    </row>
    <row r="216" spans="2:8" x14ac:dyDescent="0.25">
      <c r="B216" s="2"/>
      <c r="C216" s="2"/>
      <c r="D216" s="46"/>
      <c r="E216" s="43"/>
      <c r="F216" s="6"/>
      <c r="G216" s="6"/>
      <c r="H216" s="6"/>
    </row>
    <row r="217" spans="2:8" x14ac:dyDescent="0.25">
      <c r="B217" s="40"/>
      <c r="C217" s="40"/>
      <c r="D217" s="40"/>
      <c r="E217" s="40"/>
      <c r="F217" s="6"/>
      <c r="G217" s="6"/>
      <c r="H217" s="6"/>
    </row>
    <row r="218" spans="2:8" x14ac:dyDescent="0.25">
      <c r="B218" s="3"/>
      <c r="C218" s="3"/>
      <c r="D218" s="3"/>
      <c r="E218" s="35"/>
      <c r="F218" s="6"/>
      <c r="G218" s="6"/>
      <c r="H218" s="6"/>
    </row>
    <row r="219" spans="2:8" x14ac:dyDescent="0.25">
      <c r="B219" s="3"/>
      <c r="C219" s="3"/>
      <c r="D219" s="3"/>
      <c r="E219" s="6"/>
      <c r="F219" s="6"/>
      <c r="G219" s="6"/>
      <c r="H219" s="6"/>
    </row>
    <row r="220" spans="2:8" x14ac:dyDescent="0.25">
      <c r="B220" s="3"/>
      <c r="C220" s="3"/>
      <c r="D220" s="3"/>
      <c r="E220" s="49"/>
      <c r="F220" s="6"/>
      <c r="G220" s="6"/>
      <c r="H220" s="6"/>
    </row>
    <row r="221" spans="2:8" x14ac:dyDescent="0.25">
      <c r="B221" s="3"/>
      <c r="C221" s="3"/>
      <c r="D221" s="3"/>
      <c r="E221" s="49"/>
      <c r="F221" s="6"/>
      <c r="G221" s="6"/>
      <c r="H221" s="6"/>
    </row>
    <row r="222" spans="2:8" x14ac:dyDescent="0.25">
      <c r="B222" s="3"/>
      <c r="C222" s="3"/>
      <c r="D222" s="3"/>
      <c r="E222" s="6"/>
      <c r="F222" s="6"/>
      <c r="G222" s="6"/>
      <c r="H222" s="6"/>
    </row>
    <row r="223" spans="2:8" x14ac:dyDescent="0.25">
      <c r="B223" s="3"/>
      <c r="C223" s="3"/>
      <c r="D223" s="3"/>
      <c r="E223" s="6"/>
      <c r="F223" s="6"/>
      <c r="G223" s="6"/>
      <c r="H223" s="6"/>
    </row>
    <row r="224" spans="2:8" x14ac:dyDescent="0.25">
      <c r="B224" s="2"/>
      <c r="C224" s="2"/>
      <c r="D224" s="2"/>
      <c r="E224" s="49"/>
      <c r="F224" s="6"/>
      <c r="G224" s="6"/>
      <c r="H224" s="6"/>
    </row>
    <row r="225" spans="2:8" x14ac:dyDescent="0.25">
      <c r="B225" s="40"/>
      <c r="C225" s="40"/>
      <c r="D225" s="40"/>
      <c r="E225" s="40"/>
      <c r="F225" s="6"/>
      <c r="G225" s="6"/>
      <c r="H225" s="6"/>
    </row>
    <row r="226" spans="2:8" x14ac:dyDescent="0.25">
      <c r="B226" s="3"/>
      <c r="C226" s="3"/>
      <c r="D226" s="3"/>
      <c r="E226" s="49"/>
      <c r="F226" s="6"/>
      <c r="G226" s="6"/>
      <c r="H226" s="6"/>
    </row>
    <row r="227" spans="2:8" x14ac:dyDescent="0.25">
      <c r="B227" s="3"/>
      <c r="C227" s="3"/>
      <c r="D227" s="3"/>
      <c r="E227" s="50"/>
      <c r="F227" s="6"/>
      <c r="G227" s="6"/>
      <c r="H227" s="6"/>
    </row>
    <row r="228" spans="2:8" x14ac:dyDescent="0.25">
      <c r="B228" s="3"/>
      <c r="C228" s="3"/>
      <c r="D228" s="3"/>
      <c r="E228" s="49"/>
      <c r="F228" s="6"/>
      <c r="G228" s="6"/>
      <c r="H228" s="6"/>
    </row>
    <row r="229" spans="2:8" x14ac:dyDescent="0.25">
      <c r="B229" s="2"/>
      <c r="C229" s="2"/>
      <c r="D229" s="2"/>
      <c r="E229" s="51"/>
      <c r="F229" s="6"/>
      <c r="G229" s="6"/>
      <c r="H229" s="6"/>
    </row>
    <row r="230" spans="2:8" x14ac:dyDescent="0.25">
      <c r="B230" s="6"/>
      <c r="C230" s="6"/>
      <c r="D230" s="6"/>
      <c r="E230" s="6"/>
      <c r="F230" s="6"/>
      <c r="G230" s="6"/>
      <c r="H230" s="6"/>
    </row>
    <row r="231" spans="2:8" x14ac:dyDescent="0.25">
      <c r="B231" s="2"/>
      <c r="C231" s="2"/>
      <c r="D231" s="2"/>
      <c r="E231" s="2"/>
      <c r="F231" s="6"/>
      <c r="G231" s="6"/>
      <c r="H231" s="6"/>
    </row>
    <row r="232" spans="2:8" x14ac:dyDescent="0.25">
      <c r="B232" s="40"/>
      <c r="C232" s="40"/>
      <c r="D232" s="40"/>
      <c r="E232" s="40"/>
      <c r="F232" s="6"/>
      <c r="G232" s="6"/>
      <c r="H232" s="6"/>
    </row>
    <row r="233" spans="2:8" x14ac:dyDescent="0.25">
      <c r="B233" s="41"/>
      <c r="C233" s="41"/>
      <c r="D233" s="35"/>
      <c r="E233" s="35"/>
      <c r="F233" s="6"/>
      <c r="G233" s="6"/>
      <c r="H233" s="6"/>
    </row>
    <row r="234" spans="2:8" x14ac:dyDescent="0.25">
      <c r="B234" s="3"/>
      <c r="C234" s="3"/>
      <c r="D234" s="6"/>
      <c r="E234" s="49"/>
      <c r="F234" s="6"/>
      <c r="G234" s="6"/>
      <c r="H234" s="6"/>
    </row>
    <row r="235" spans="2:8" x14ac:dyDescent="0.25">
      <c r="B235" s="3"/>
      <c r="C235" s="3"/>
      <c r="D235" s="52"/>
      <c r="E235" s="49"/>
      <c r="F235" s="6"/>
      <c r="G235" s="6"/>
      <c r="H235" s="6"/>
    </row>
    <row r="236" spans="2:8" x14ac:dyDescent="0.25">
      <c r="B236" s="3"/>
      <c r="C236" s="3"/>
      <c r="D236" s="53"/>
      <c r="E236" s="54"/>
      <c r="F236" s="6"/>
      <c r="G236" s="6"/>
      <c r="H236" s="6"/>
    </row>
    <row r="237" spans="2:8" x14ac:dyDescent="0.25">
      <c r="B237" s="3"/>
      <c r="C237" s="3"/>
      <c r="D237" s="3"/>
      <c r="E237" s="54"/>
      <c r="F237" s="6"/>
      <c r="G237" s="6"/>
      <c r="H237" s="6"/>
    </row>
    <row r="238" spans="2:8" x14ac:dyDescent="0.25">
      <c r="B238" s="2"/>
      <c r="C238" s="2"/>
      <c r="D238" s="6"/>
      <c r="E238" s="49"/>
      <c r="F238" s="6"/>
      <c r="G238" s="6"/>
      <c r="H238" s="6"/>
    </row>
    <row r="239" spans="2:8" x14ac:dyDescent="0.25">
      <c r="B239" s="40"/>
      <c r="C239" s="40"/>
      <c r="D239" s="40"/>
      <c r="E239" s="40"/>
      <c r="F239" s="6"/>
      <c r="G239" s="6"/>
      <c r="H239" s="6"/>
    </row>
    <row r="240" spans="2:8" x14ac:dyDescent="0.25">
      <c r="B240" s="41"/>
      <c r="C240" s="41"/>
      <c r="D240" s="26"/>
      <c r="E240" s="26"/>
      <c r="F240" s="6"/>
      <c r="G240" s="6"/>
      <c r="H240" s="6"/>
    </row>
    <row r="241" spans="2:8" x14ac:dyDescent="0.25">
      <c r="B241" s="3"/>
      <c r="C241" s="3"/>
      <c r="D241" s="6"/>
      <c r="E241" s="49"/>
      <c r="F241" s="6"/>
      <c r="G241" s="6"/>
      <c r="H241" s="6"/>
    </row>
    <row r="242" spans="2:8" x14ac:dyDescent="0.25">
      <c r="B242" s="3"/>
      <c r="C242" s="3"/>
      <c r="D242" s="6"/>
      <c r="E242" s="6"/>
      <c r="F242" s="6"/>
      <c r="G242" s="6"/>
      <c r="H242" s="6"/>
    </row>
    <row r="243" spans="2:8" x14ac:dyDescent="0.25">
      <c r="B243" s="3"/>
      <c r="C243" s="3"/>
      <c r="D243" s="53"/>
      <c r="E243" s="54"/>
      <c r="F243" s="6"/>
      <c r="G243" s="6"/>
      <c r="H243" s="6"/>
    </row>
    <row r="244" spans="2:8" x14ac:dyDescent="0.25">
      <c r="B244" s="3"/>
      <c r="C244" s="3"/>
      <c r="D244" s="3"/>
      <c r="E244" s="54"/>
      <c r="F244" s="6"/>
      <c r="G244" s="6"/>
      <c r="H244" s="6"/>
    </row>
    <row r="245" spans="2:8" x14ac:dyDescent="0.25">
      <c r="B245" s="2"/>
      <c r="C245" s="2"/>
      <c r="D245" s="6"/>
      <c r="E245" s="49"/>
      <c r="F245" s="6"/>
      <c r="G245" s="6"/>
      <c r="H245" s="6"/>
    </row>
    <row r="246" spans="2:8" x14ac:dyDescent="0.25">
      <c r="B246" s="40"/>
      <c r="C246" s="40"/>
      <c r="D246" s="40"/>
      <c r="E246" s="40"/>
      <c r="F246" s="6"/>
      <c r="G246" s="6"/>
      <c r="H246" s="6"/>
    </row>
    <row r="247" spans="2:8" x14ac:dyDescent="0.25">
      <c r="B247" s="3"/>
      <c r="C247" s="3"/>
      <c r="D247" s="52"/>
      <c r="E247" s="49"/>
      <c r="F247" s="6"/>
      <c r="G247" s="6"/>
      <c r="H247" s="6"/>
    </row>
    <row r="248" spans="2:8" x14ac:dyDescent="0.25">
      <c r="B248" s="2"/>
      <c r="C248" s="2"/>
      <c r="D248" s="6"/>
      <c r="E248" s="49"/>
      <c r="F248" s="6"/>
      <c r="G248" s="6"/>
      <c r="H248" s="6"/>
    </row>
    <row r="249" spans="2:8" x14ac:dyDescent="0.25">
      <c r="B249" s="40"/>
      <c r="C249" s="40"/>
      <c r="D249" s="40"/>
      <c r="E249" s="40"/>
      <c r="F249" s="6"/>
      <c r="G249" s="6"/>
      <c r="H249" s="6"/>
    </row>
    <row r="250" spans="2:8" x14ac:dyDescent="0.25">
      <c r="B250" s="3"/>
      <c r="C250" s="3"/>
      <c r="D250" s="3"/>
      <c r="E250" s="49"/>
      <c r="F250" s="6"/>
      <c r="G250" s="6"/>
      <c r="H250" s="6"/>
    </row>
    <row r="251" spans="2:8" x14ac:dyDescent="0.25">
      <c r="B251" s="3"/>
      <c r="C251" s="3"/>
      <c r="D251" s="3"/>
      <c r="E251" s="49"/>
      <c r="F251" s="6"/>
      <c r="G251" s="6"/>
      <c r="H251" s="6"/>
    </row>
    <row r="252" spans="2:8" x14ac:dyDescent="0.25">
      <c r="B252" s="3"/>
      <c r="C252" s="3"/>
      <c r="D252" s="3"/>
      <c r="E252" s="49"/>
      <c r="F252" s="6"/>
      <c r="G252" s="6"/>
      <c r="H252" s="6"/>
    </row>
    <row r="253" spans="2:8" x14ac:dyDescent="0.25">
      <c r="B253" s="2"/>
      <c r="C253" s="2"/>
      <c r="D253" s="2"/>
      <c r="E253" s="49"/>
      <c r="F253" s="6"/>
      <c r="G253" s="6"/>
      <c r="H253" s="6"/>
    </row>
    <row r="254" spans="2:8" x14ac:dyDescent="0.25">
      <c r="B254" s="6"/>
      <c r="C254" s="6"/>
      <c r="D254" s="6"/>
      <c r="E254" s="6"/>
      <c r="F254" s="6"/>
      <c r="G254" s="6"/>
      <c r="H254" s="6"/>
    </row>
    <row r="255" spans="2:8" x14ac:dyDescent="0.25">
      <c r="B255" s="2"/>
      <c r="C255" s="2"/>
      <c r="D255" s="2"/>
      <c r="E255" s="2"/>
      <c r="F255" s="6"/>
      <c r="G255" s="6"/>
      <c r="H255" s="6"/>
    </row>
    <row r="256" spans="2:8" x14ac:dyDescent="0.25">
      <c r="B256" s="40"/>
      <c r="C256" s="40"/>
      <c r="D256" s="40"/>
      <c r="E256" s="40"/>
      <c r="F256" s="6"/>
      <c r="G256" s="6"/>
      <c r="H256" s="6"/>
    </row>
    <row r="257" spans="2:8" x14ac:dyDescent="0.25">
      <c r="B257" s="35"/>
      <c r="C257" s="5"/>
      <c r="D257" s="35"/>
      <c r="E257" s="35"/>
      <c r="F257" s="6"/>
      <c r="G257" s="6"/>
      <c r="H257" s="6"/>
    </row>
    <row r="258" spans="2:8" x14ac:dyDescent="0.25">
      <c r="B258" s="26"/>
      <c r="C258" s="6"/>
      <c r="D258" s="6"/>
      <c r="E258" s="6"/>
      <c r="F258" s="6"/>
      <c r="G258" s="6"/>
      <c r="H258" s="6"/>
    </row>
    <row r="259" spans="2:8" x14ac:dyDescent="0.25">
      <c r="B259" s="26"/>
      <c r="C259" s="6"/>
      <c r="D259" s="6"/>
      <c r="E259" s="6"/>
      <c r="F259" s="6"/>
      <c r="G259" s="6"/>
      <c r="H259" s="6"/>
    </row>
    <row r="260" spans="2:8" x14ac:dyDescent="0.25">
      <c r="B260" s="26"/>
      <c r="C260" s="6"/>
      <c r="D260" s="6"/>
      <c r="E260" s="6"/>
      <c r="F260" s="6"/>
      <c r="G260" s="6"/>
      <c r="H260" s="6"/>
    </row>
    <row r="261" spans="2:8" x14ac:dyDescent="0.25">
      <c r="B261" s="26"/>
      <c r="C261" s="6"/>
      <c r="D261" s="6"/>
      <c r="E261" s="6"/>
      <c r="F261" s="6"/>
      <c r="G261" s="6"/>
      <c r="H261" s="6"/>
    </row>
    <row r="262" spans="2:8" x14ac:dyDescent="0.25">
      <c r="B262" s="26"/>
      <c r="C262" s="6"/>
      <c r="D262" s="6"/>
      <c r="E262" s="6"/>
      <c r="F262" s="6"/>
      <c r="G262" s="6"/>
      <c r="H262" s="6"/>
    </row>
    <row r="263" spans="2:8" x14ac:dyDescent="0.25">
      <c r="B263" s="26"/>
      <c r="C263" s="6"/>
      <c r="D263" s="6"/>
      <c r="E263" s="6"/>
      <c r="F263" s="6"/>
      <c r="G263" s="6"/>
      <c r="H263" s="6"/>
    </row>
    <row r="264" spans="2:8" x14ac:dyDescent="0.25">
      <c r="B264" s="26"/>
      <c r="C264" s="6"/>
      <c r="D264" s="6"/>
      <c r="E264" s="6"/>
      <c r="F264" s="6"/>
      <c r="G264" s="6"/>
      <c r="H264" s="6"/>
    </row>
    <row r="265" spans="2:8" x14ac:dyDescent="0.25">
      <c r="B265" s="26"/>
      <c r="C265" s="6"/>
      <c r="D265" s="6"/>
      <c r="E265" s="6"/>
      <c r="F265" s="6"/>
      <c r="G265" s="6"/>
      <c r="H265" s="6"/>
    </row>
    <row r="266" spans="2:8" x14ac:dyDescent="0.25">
      <c r="B266" s="26"/>
      <c r="C266" s="6"/>
      <c r="D266" s="6"/>
      <c r="E266" s="6"/>
      <c r="F266" s="6"/>
      <c r="G266" s="6"/>
      <c r="H266" s="6"/>
    </row>
    <row r="267" spans="2:8" x14ac:dyDescent="0.25">
      <c r="B267" s="26"/>
      <c r="C267" s="6"/>
      <c r="D267" s="6"/>
      <c r="E267" s="6"/>
      <c r="F267" s="6"/>
      <c r="G267" s="6"/>
      <c r="H267" s="6"/>
    </row>
    <row r="268" spans="2:8" x14ac:dyDescent="0.25">
      <c r="B268" s="26"/>
      <c r="C268" s="6"/>
      <c r="D268" s="6"/>
      <c r="E268" s="6"/>
      <c r="F268" s="6"/>
      <c r="G268" s="6"/>
      <c r="H268" s="6"/>
    </row>
    <row r="269" spans="2:8" x14ac:dyDescent="0.25">
      <c r="B269" s="26"/>
      <c r="C269" s="6"/>
      <c r="D269" s="6"/>
      <c r="E269" s="6"/>
      <c r="F269" s="6"/>
      <c r="G269" s="6"/>
      <c r="H269" s="6"/>
    </row>
    <row r="270" spans="2:8" x14ac:dyDescent="0.25">
      <c r="B270" s="2"/>
      <c r="C270" s="2"/>
      <c r="D270" s="6"/>
      <c r="E270" s="6"/>
      <c r="F270" s="6"/>
      <c r="G270" s="6"/>
      <c r="H270" s="6"/>
    </row>
    <row r="271" spans="2:8" x14ac:dyDescent="0.25">
      <c r="B271" s="40"/>
      <c r="C271" s="40"/>
      <c r="D271" s="40"/>
      <c r="E271" s="40"/>
      <c r="F271" s="6"/>
      <c r="G271" s="6"/>
      <c r="H271" s="6"/>
    </row>
    <row r="272" spans="2:8" x14ac:dyDescent="0.25">
      <c r="B272" s="3"/>
      <c r="C272" s="3"/>
      <c r="D272" s="3"/>
      <c r="E272" s="35"/>
      <c r="F272" s="6"/>
      <c r="G272" s="6"/>
      <c r="H272" s="6"/>
    </row>
    <row r="273" spans="2:8" x14ac:dyDescent="0.25">
      <c r="B273" s="3"/>
      <c r="C273" s="3"/>
      <c r="D273" s="3"/>
      <c r="E273" s="6"/>
      <c r="F273" s="6"/>
      <c r="G273" s="6"/>
      <c r="H273" s="6"/>
    </row>
    <row r="274" spans="2:8" x14ac:dyDescent="0.25">
      <c r="B274" s="2"/>
      <c r="C274" s="2"/>
      <c r="D274" s="2"/>
      <c r="E274" s="6"/>
      <c r="F274" s="6"/>
      <c r="G274" s="6"/>
      <c r="H274" s="6"/>
    </row>
    <row r="275" spans="2:8" x14ac:dyDescent="0.25">
      <c r="B275" s="40"/>
      <c r="C275" s="40"/>
      <c r="D275" s="40"/>
      <c r="E275" s="40"/>
      <c r="F275" s="6"/>
      <c r="G275" s="6"/>
      <c r="H275" s="6"/>
    </row>
    <row r="276" spans="2:8" x14ac:dyDescent="0.25">
      <c r="B276" s="3"/>
      <c r="C276" s="3"/>
      <c r="D276" s="3"/>
      <c r="E276" s="6"/>
      <c r="F276" s="6"/>
      <c r="G276" s="6"/>
      <c r="H276" s="6"/>
    </row>
    <row r="277" spans="2:8" x14ac:dyDescent="0.25">
      <c r="B277" s="3"/>
      <c r="C277" s="3"/>
      <c r="D277" s="3"/>
      <c r="E277" s="6"/>
      <c r="F277" s="6"/>
      <c r="G277" s="6"/>
      <c r="H277" s="6"/>
    </row>
    <row r="278" spans="2:8" x14ac:dyDescent="0.25">
      <c r="B278" s="2"/>
      <c r="C278" s="2"/>
      <c r="D278" s="2"/>
      <c r="E278" s="6"/>
      <c r="F278" s="6"/>
      <c r="G278" s="6"/>
      <c r="H278" s="6"/>
    </row>
    <row r="279" spans="2:8" x14ac:dyDescent="0.25">
      <c r="B279" s="6"/>
      <c r="C279" s="6"/>
      <c r="D279" s="6"/>
      <c r="E279" s="6"/>
      <c r="F279" s="6"/>
      <c r="G279" s="6"/>
      <c r="H279" s="6"/>
    </row>
    <row r="280" spans="2:8" x14ac:dyDescent="0.25">
      <c r="B280" s="2"/>
      <c r="C280" s="2"/>
      <c r="D280" s="2"/>
      <c r="E280" s="2"/>
      <c r="F280" s="2"/>
      <c r="G280" s="6"/>
      <c r="H280" s="6"/>
    </row>
    <row r="281" spans="2:8" x14ac:dyDescent="0.25">
      <c r="B281" s="3"/>
      <c r="C281" s="3"/>
      <c r="D281" s="3"/>
      <c r="E281" s="3"/>
      <c r="F281" s="35"/>
      <c r="G281" s="6"/>
      <c r="H281" s="6"/>
    </row>
    <row r="282" spans="2:8" x14ac:dyDescent="0.25">
      <c r="B282" s="2"/>
      <c r="C282" s="2"/>
      <c r="D282" s="2"/>
      <c r="E282" s="2"/>
      <c r="F282" s="2"/>
      <c r="G282" s="6"/>
      <c r="H282" s="6"/>
    </row>
    <row r="283" spans="2:8" x14ac:dyDescent="0.25">
      <c r="B283" s="35"/>
      <c r="C283" s="35"/>
      <c r="D283" s="35"/>
      <c r="E283" s="35"/>
      <c r="F283" s="35"/>
      <c r="G283" s="6"/>
      <c r="H283" s="6"/>
    </row>
    <row r="284" spans="2:8" x14ac:dyDescent="0.25">
      <c r="B284" s="6"/>
      <c r="C284" s="26"/>
      <c r="D284" s="6"/>
      <c r="E284" s="6"/>
      <c r="F284" s="6"/>
      <c r="G284" s="6"/>
      <c r="H284" s="6"/>
    </row>
    <row r="285" spans="2:8" x14ac:dyDescent="0.25">
      <c r="B285" s="6"/>
      <c r="C285" s="26"/>
      <c r="D285" s="6"/>
      <c r="E285" s="6"/>
      <c r="F285" s="6"/>
      <c r="G285" s="6"/>
      <c r="H285" s="6"/>
    </row>
    <row r="286" spans="2:8" x14ac:dyDescent="0.25">
      <c r="B286" s="6"/>
      <c r="C286" s="26"/>
      <c r="D286" s="6"/>
      <c r="E286" s="6"/>
      <c r="F286" s="6"/>
      <c r="G286" s="6"/>
      <c r="H286" s="6"/>
    </row>
    <row r="287" spans="2:8" x14ac:dyDescent="0.25">
      <c r="B287" s="6"/>
      <c r="C287" s="26"/>
      <c r="D287" s="6"/>
      <c r="E287" s="6"/>
      <c r="F287" s="6"/>
      <c r="G287" s="6"/>
      <c r="H287" s="6"/>
    </row>
    <row r="288" spans="2:8" x14ac:dyDescent="0.25">
      <c r="B288" s="3"/>
      <c r="C288" s="3"/>
      <c r="D288" s="3"/>
      <c r="E288" s="3"/>
      <c r="F288" s="6"/>
      <c r="G288" s="6"/>
      <c r="H288" s="6"/>
    </row>
    <row r="289" spans="2:8" x14ac:dyDescent="0.25">
      <c r="B289" s="3"/>
      <c r="C289" s="3"/>
      <c r="D289" s="3"/>
      <c r="E289" s="3"/>
      <c r="F289" s="6"/>
      <c r="G289" s="6"/>
      <c r="H289" s="6"/>
    </row>
    <row r="290" spans="2:8" x14ac:dyDescent="0.25">
      <c r="B290" s="3"/>
      <c r="C290" s="3"/>
      <c r="D290" s="3"/>
      <c r="E290" s="3"/>
      <c r="F290" s="6"/>
      <c r="G290" s="6"/>
      <c r="H290" s="6"/>
    </row>
    <row r="291" spans="2:8" x14ac:dyDescent="0.25">
      <c r="B291" s="2"/>
      <c r="C291" s="2"/>
      <c r="D291" s="2"/>
      <c r="E291" s="2"/>
      <c r="F291" s="6"/>
      <c r="G291" s="6"/>
      <c r="H291" s="6"/>
    </row>
    <row r="292" spans="2:8" x14ac:dyDescent="0.25">
      <c r="B292" s="6"/>
      <c r="C292" s="6"/>
      <c r="D292" s="6"/>
      <c r="E292" s="6"/>
      <c r="F292" s="6"/>
      <c r="G292" s="6"/>
      <c r="H292" s="6"/>
    </row>
    <row r="293" spans="2:8" x14ac:dyDescent="0.25">
      <c r="B293" s="2"/>
      <c r="C293" s="2"/>
      <c r="D293" s="2"/>
      <c r="E293" s="2"/>
      <c r="F293" s="6"/>
      <c r="G293" s="6"/>
      <c r="H293" s="6"/>
    </row>
    <row r="294" spans="2:8" x14ac:dyDescent="0.25">
      <c r="B294" s="3"/>
      <c r="C294" s="3"/>
      <c r="D294" s="3"/>
      <c r="E294" s="35"/>
      <c r="F294" s="6"/>
      <c r="G294" s="6"/>
      <c r="H294" s="6"/>
    </row>
    <row r="295" spans="2:8" x14ac:dyDescent="0.25">
      <c r="B295" s="3"/>
      <c r="C295" s="3"/>
      <c r="D295" s="3"/>
      <c r="E295" s="6"/>
      <c r="F295" s="6"/>
      <c r="G295" s="6"/>
      <c r="H295" s="6"/>
    </row>
    <row r="296" spans="2:8" x14ac:dyDescent="0.25">
      <c r="B296" s="3"/>
      <c r="C296" s="3"/>
      <c r="D296" s="3"/>
      <c r="E296" s="49"/>
      <c r="F296" s="6"/>
      <c r="G296" s="6"/>
      <c r="H296" s="6"/>
    </row>
    <row r="297" spans="2:8" x14ac:dyDescent="0.25">
      <c r="B297" s="3"/>
      <c r="C297" s="3"/>
      <c r="D297" s="3"/>
      <c r="E297" s="49"/>
      <c r="F297" s="6"/>
      <c r="G297" s="6"/>
      <c r="H297" s="6"/>
    </row>
    <row r="298" spans="2:8" x14ac:dyDescent="0.25">
      <c r="B298" s="3"/>
      <c r="C298" s="3"/>
      <c r="D298" s="3"/>
      <c r="E298" s="6"/>
      <c r="F298" s="6"/>
      <c r="G298" s="6"/>
      <c r="H298" s="6"/>
    </row>
    <row r="299" spans="2:8" x14ac:dyDescent="0.25">
      <c r="B299" s="3"/>
      <c r="C299" s="3"/>
      <c r="D299" s="3"/>
      <c r="E299" s="6"/>
      <c r="F299" s="6"/>
      <c r="G299" s="6"/>
      <c r="H299" s="6"/>
    </row>
    <row r="300" spans="2:8" x14ac:dyDescent="0.25">
      <c r="B300" s="2"/>
      <c r="C300" s="2"/>
      <c r="D300" s="2"/>
      <c r="E300" s="51"/>
      <c r="F300" s="6"/>
      <c r="G300" s="6"/>
      <c r="H300" s="6"/>
    </row>
    <row r="301" spans="2:8" x14ac:dyDescent="0.25">
      <c r="B301" s="6"/>
      <c r="C301" s="6"/>
      <c r="D301" s="6"/>
      <c r="E301" s="6"/>
      <c r="F301" s="6"/>
      <c r="G301" s="6"/>
      <c r="H301" s="6"/>
    </row>
    <row r="302" spans="2:8" ht="15.75" x14ac:dyDescent="0.25">
      <c r="B302" s="22"/>
      <c r="C302" s="22"/>
      <c r="D302" s="22"/>
      <c r="E302" s="22"/>
      <c r="F302" s="22"/>
      <c r="G302" s="22"/>
      <c r="H302" s="22"/>
    </row>
    <row r="303" spans="2:8" x14ac:dyDescent="0.25">
      <c r="B303" s="6"/>
      <c r="C303" s="6"/>
      <c r="D303" s="6"/>
      <c r="E303" s="6"/>
      <c r="F303" s="6"/>
      <c r="G303" s="6"/>
      <c r="H303" s="6"/>
    </row>
    <row r="304" spans="2:8" x14ac:dyDescent="0.25">
      <c r="B304" s="2"/>
      <c r="C304" s="2"/>
      <c r="D304" s="2"/>
      <c r="E304" s="2"/>
      <c r="F304" s="2"/>
      <c r="G304" s="6"/>
      <c r="H304" s="6"/>
    </row>
    <row r="305" spans="2:8" x14ac:dyDescent="0.25">
      <c r="B305" s="2"/>
      <c r="C305" s="2"/>
      <c r="D305" s="2"/>
      <c r="E305" s="2"/>
      <c r="F305" s="3"/>
      <c r="G305" s="6"/>
      <c r="H305" s="6"/>
    </row>
    <row r="306" spans="2:8" x14ac:dyDescent="0.25">
      <c r="B306" s="3"/>
      <c r="C306" s="3"/>
      <c r="D306" s="3"/>
      <c r="E306" s="35"/>
      <c r="F306" s="6"/>
      <c r="G306" s="6"/>
      <c r="H306" s="6"/>
    </row>
    <row r="307" spans="2:8" x14ac:dyDescent="0.25">
      <c r="B307" s="3"/>
      <c r="C307" s="3"/>
      <c r="D307" s="3"/>
      <c r="E307" s="6"/>
      <c r="F307" s="6"/>
      <c r="G307" s="6"/>
      <c r="H307" s="6"/>
    </row>
    <row r="308" spans="2:8" x14ac:dyDescent="0.25">
      <c r="B308" s="3"/>
      <c r="C308" s="3"/>
      <c r="D308" s="3"/>
      <c r="E308" s="41"/>
      <c r="F308" s="6"/>
      <c r="G308" s="6"/>
      <c r="H308" s="6"/>
    </row>
    <row r="309" spans="2:8" x14ac:dyDescent="0.25">
      <c r="B309" s="3"/>
      <c r="C309" s="3"/>
      <c r="D309" s="3"/>
      <c r="E309" s="6"/>
      <c r="F309" s="6"/>
      <c r="G309" s="6"/>
      <c r="H309" s="6"/>
    </row>
    <row r="310" spans="2:8" x14ac:dyDescent="0.25">
      <c r="B310" s="2"/>
      <c r="C310" s="2"/>
      <c r="D310" s="2"/>
      <c r="E310" s="6"/>
      <c r="F310" s="6"/>
      <c r="G310" s="6"/>
      <c r="H310" s="6"/>
    </row>
    <row r="311" spans="2:8" x14ac:dyDescent="0.25">
      <c r="B311" s="6"/>
      <c r="C311" s="6"/>
      <c r="D311" s="6"/>
      <c r="E311" s="6"/>
      <c r="F311" s="6"/>
      <c r="G311" s="6"/>
      <c r="H311" s="6"/>
    </row>
    <row r="312" spans="2:8" x14ac:dyDescent="0.25">
      <c r="B312" s="2"/>
      <c r="C312" s="2"/>
      <c r="D312" s="2"/>
      <c r="E312" s="2"/>
      <c r="F312" s="6"/>
      <c r="G312" s="6"/>
      <c r="H312" s="6"/>
    </row>
    <row r="313" spans="2:8" x14ac:dyDescent="0.25">
      <c r="B313" s="6"/>
      <c r="C313" s="35"/>
      <c r="D313" s="35"/>
      <c r="E313" s="35"/>
      <c r="F313" s="6"/>
      <c r="G313" s="6"/>
      <c r="H313" s="6"/>
    </row>
    <row r="314" spans="2:8" x14ac:dyDescent="0.25">
      <c r="B314" s="6"/>
      <c r="C314" s="6"/>
      <c r="D314" s="6"/>
      <c r="E314" s="6"/>
      <c r="F314" s="6"/>
      <c r="G314" s="6"/>
      <c r="H314" s="6"/>
    </row>
    <row r="315" spans="2:8" x14ac:dyDescent="0.25">
      <c r="B315" s="6"/>
      <c r="C315" s="6"/>
      <c r="D315" s="6"/>
      <c r="E315" s="6"/>
      <c r="F315" s="6"/>
      <c r="G315" s="6"/>
      <c r="H315" s="6"/>
    </row>
    <row r="316" spans="2:8" x14ac:dyDescent="0.25">
      <c r="B316" s="3"/>
      <c r="C316" s="3"/>
      <c r="D316" s="3"/>
      <c r="E316" s="6"/>
      <c r="F316" s="6"/>
      <c r="G316" s="6"/>
      <c r="H316" s="6"/>
    </row>
    <row r="317" spans="2:8" x14ac:dyDescent="0.25">
      <c r="B317" s="2"/>
      <c r="C317" s="2"/>
      <c r="D317" s="2"/>
      <c r="E317" s="2"/>
      <c r="F317" s="6"/>
      <c r="G317" s="6"/>
      <c r="H317" s="6"/>
    </row>
    <row r="318" spans="2:8" x14ac:dyDescent="0.25">
      <c r="B318" s="6"/>
      <c r="C318" s="6"/>
      <c r="D318" s="6"/>
      <c r="E318" s="6"/>
      <c r="F318" s="6"/>
      <c r="G318" s="6"/>
      <c r="H318" s="6"/>
    </row>
    <row r="319" spans="2:8" x14ac:dyDescent="0.25">
      <c r="B319" s="6"/>
      <c r="C319" s="6"/>
      <c r="D319" s="6"/>
      <c r="E319" s="6"/>
      <c r="F319" s="6"/>
      <c r="G319" s="6"/>
      <c r="H319" s="6"/>
    </row>
    <row r="320" spans="2:8" x14ac:dyDescent="0.25">
      <c r="B320" s="6"/>
      <c r="C320" s="6"/>
      <c r="D320" s="6"/>
      <c r="E320" s="6"/>
      <c r="F320" s="6"/>
      <c r="G320" s="6"/>
      <c r="H320" s="6"/>
    </row>
    <row r="321" spans="2:8" x14ac:dyDescent="0.25">
      <c r="B321" s="3"/>
      <c r="C321" s="3"/>
      <c r="D321" s="6"/>
      <c r="E321" s="6"/>
      <c r="F321" s="6"/>
      <c r="G321" s="6"/>
      <c r="H321" s="6"/>
    </row>
    <row r="322" spans="2:8" x14ac:dyDescent="0.25">
      <c r="B322" s="2"/>
      <c r="C322" s="2"/>
      <c r="D322" s="2"/>
      <c r="E322" s="6"/>
      <c r="F322" s="6"/>
      <c r="G322" s="6"/>
      <c r="H322" s="6"/>
    </row>
    <row r="323" spans="2:8" x14ac:dyDescent="0.25">
      <c r="B323" s="6"/>
      <c r="C323" s="6"/>
      <c r="D323" s="6"/>
      <c r="E323" s="6"/>
      <c r="F323" s="6"/>
      <c r="G323" s="6"/>
      <c r="H323" s="6"/>
    </row>
    <row r="324" spans="2:8" x14ac:dyDescent="0.25">
      <c r="B324" s="2"/>
      <c r="C324" s="2"/>
      <c r="D324" s="2"/>
      <c r="E324" s="2"/>
      <c r="F324" s="6"/>
      <c r="G324" s="6"/>
      <c r="H324" s="6"/>
    </row>
    <row r="325" spans="2:8" x14ac:dyDescent="0.25">
      <c r="B325" s="3"/>
      <c r="C325" s="3"/>
      <c r="D325" s="3"/>
      <c r="E325" s="35"/>
      <c r="F325" s="6"/>
      <c r="G325" s="6"/>
      <c r="H325" s="6"/>
    </row>
    <row r="326" spans="2:8" x14ac:dyDescent="0.25">
      <c r="B326" s="3"/>
      <c r="C326" s="3"/>
      <c r="D326" s="3"/>
      <c r="E326" s="41"/>
      <c r="F326" s="6"/>
      <c r="G326" s="6"/>
      <c r="H326" s="6"/>
    </row>
    <row r="327" spans="2:8" x14ac:dyDescent="0.25">
      <c r="B327" s="3"/>
      <c r="C327" s="3"/>
      <c r="D327" s="3"/>
      <c r="E327" s="41"/>
      <c r="F327" s="6"/>
      <c r="G327" s="6"/>
      <c r="H327" s="6"/>
    </row>
    <row r="328" spans="2:8" x14ac:dyDescent="0.25">
      <c r="B328" s="3"/>
      <c r="C328" s="3"/>
      <c r="D328" s="3"/>
      <c r="E328" s="41"/>
      <c r="F328" s="6"/>
      <c r="G328" s="6"/>
      <c r="H328" s="6"/>
    </row>
    <row r="329" spans="2:8" x14ac:dyDescent="0.25">
      <c r="B329" s="3"/>
      <c r="C329" s="3"/>
      <c r="D329" s="3"/>
      <c r="E329" s="41"/>
      <c r="F329" s="6"/>
      <c r="G329" s="6"/>
      <c r="H329" s="6"/>
    </row>
    <row r="330" spans="2:8" x14ac:dyDescent="0.25">
      <c r="B330" s="2"/>
      <c r="C330" s="2"/>
      <c r="D330" s="2"/>
      <c r="E330" s="55"/>
      <c r="F330" s="6"/>
      <c r="G330" s="6"/>
      <c r="H330" s="6"/>
    </row>
    <row r="331" spans="2:8" x14ac:dyDescent="0.25">
      <c r="B331" s="2"/>
      <c r="C331" s="2"/>
      <c r="D331" s="2"/>
      <c r="E331" s="55"/>
      <c r="F331" s="6"/>
      <c r="G331" s="6"/>
      <c r="H331" s="6"/>
    </row>
    <row r="332" spans="2:8" x14ac:dyDescent="0.25">
      <c r="B332" s="2"/>
      <c r="C332" s="2"/>
      <c r="D332" s="2"/>
      <c r="E332" s="55"/>
      <c r="F332" s="6"/>
      <c r="G332" s="6"/>
      <c r="H332" s="6"/>
    </row>
    <row r="333" spans="2:8" x14ac:dyDescent="0.25">
      <c r="B333" s="6"/>
      <c r="C333" s="6"/>
      <c r="D333" s="6"/>
      <c r="E333" s="6"/>
      <c r="F333" s="6"/>
      <c r="G333" s="6"/>
      <c r="H333" s="6"/>
    </row>
    <row r="334" spans="2:8" x14ac:dyDescent="0.25">
      <c r="B334" s="6"/>
      <c r="C334" s="6"/>
      <c r="D334" s="6"/>
      <c r="E334" s="6"/>
      <c r="F334" s="6"/>
      <c r="G334" s="6"/>
      <c r="H334" s="6"/>
    </row>
    <row r="335" spans="2:8" x14ac:dyDescent="0.25">
      <c r="B335" s="6"/>
      <c r="C335" s="6"/>
      <c r="D335" s="6"/>
      <c r="E335" s="6"/>
      <c r="F335" s="6"/>
      <c r="G335" s="6"/>
      <c r="H335" s="6"/>
    </row>
    <row r="336" spans="2:8" x14ac:dyDescent="0.25">
      <c r="B336" s="6"/>
      <c r="C336" s="6"/>
      <c r="D336" s="6"/>
      <c r="E336" s="6"/>
      <c r="F336" s="6"/>
      <c r="G336" s="6"/>
      <c r="H336" s="6"/>
    </row>
    <row r="337" spans="2:8" x14ac:dyDescent="0.25">
      <c r="B337" s="6"/>
      <c r="C337" s="6"/>
      <c r="D337" s="6"/>
      <c r="E337" s="6"/>
      <c r="F337" s="6"/>
      <c r="G337" s="6"/>
      <c r="H337" s="6"/>
    </row>
  </sheetData>
  <mergeCells count="173">
    <mergeCell ref="B130:E130"/>
    <mergeCell ref="B131:E131"/>
    <mergeCell ref="B108:C108"/>
    <mergeCell ref="B125:D125"/>
    <mergeCell ref="B126:D126"/>
    <mergeCell ref="B151:I151"/>
    <mergeCell ref="B160:C160"/>
    <mergeCell ref="B161:D161"/>
    <mergeCell ref="F104:G104"/>
    <mergeCell ref="G144:H144"/>
    <mergeCell ref="B137:D137"/>
    <mergeCell ref="B144:D144"/>
    <mergeCell ref="B147:D147"/>
    <mergeCell ref="B112:E112"/>
    <mergeCell ref="B106:E106"/>
    <mergeCell ref="B107:E107"/>
    <mergeCell ref="B127:D127"/>
    <mergeCell ref="B124:E124"/>
    <mergeCell ref="F99:H99"/>
    <mergeCell ref="B148:D148"/>
    <mergeCell ref="B145:E145"/>
    <mergeCell ref="B146:C146"/>
    <mergeCell ref="B138:E138"/>
    <mergeCell ref="B140:C140"/>
    <mergeCell ref="B141:C141"/>
    <mergeCell ref="B142:C142"/>
    <mergeCell ref="D142:D143"/>
    <mergeCell ref="E142:E143"/>
    <mergeCell ref="B143:C143"/>
    <mergeCell ref="B133:C133"/>
    <mergeCell ref="B134:C134"/>
    <mergeCell ref="B135:C135"/>
    <mergeCell ref="D135:D136"/>
    <mergeCell ref="E135:E136"/>
    <mergeCell ref="B136:C136"/>
    <mergeCell ref="B128:D128"/>
    <mergeCell ref="F100:G100"/>
    <mergeCell ref="B99:D99"/>
    <mergeCell ref="B100:C100"/>
    <mergeCell ref="B101:C101"/>
    <mergeCell ref="B102:C102"/>
    <mergeCell ref="B103:C103"/>
    <mergeCell ref="B22:C22"/>
    <mergeCell ref="D22:E22"/>
    <mergeCell ref="B88:F88"/>
    <mergeCell ref="B89:C89"/>
    <mergeCell ref="D89:F89"/>
    <mergeCell ref="B48:D48"/>
    <mergeCell ref="B45:D45"/>
    <mergeCell ref="B46:D46"/>
    <mergeCell ref="B47:D47"/>
    <mergeCell ref="B44:D44"/>
    <mergeCell ref="B41:D41"/>
    <mergeCell ref="B42:D42"/>
    <mergeCell ref="B43:D43"/>
    <mergeCell ref="B38:E38"/>
    <mergeCell ref="B39:E39"/>
    <mergeCell ref="B40:D40"/>
    <mergeCell ref="F80:G80"/>
    <mergeCell ref="F59:F60"/>
    <mergeCell ref="B86:I86"/>
    <mergeCell ref="B80:D80"/>
    <mergeCell ref="B81:C81"/>
    <mergeCell ref="B66:F66"/>
    <mergeCell ref="B68:G68"/>
    <mergeCell ref="B78:F78"/>
    <mergeCell ref="B90:C90"/>
    <mergeCell ref="D90:F90"/>
    <mergeCell ref="B91:C91"/>
    <mergeCell ref="B92:C92"/>
    <mergeCell ref="B93:C93"/>
    <mergeCell ref="B94:C94"/>
    <mergeCell ref="B82:C82"/>
    <mergeCell ref="B83:C83"/>
    <mergeCell ref="B84:C84"/>
    <mergeCell ref="B69:B70"/>
    <mergeCell ref="B19:C19"/>
    <mergeCell ref="D19:E19"/>
    <mergeCell ref="F19:G19"/>
    <mergeCell ref="H19:I19"/>
    <mergeCell ref="B36:I36"/>
    <mergeCell ref="F20:G20"/>
    <mergeCell ref="H20:I20"/>
    <mergeCell ref="F24:G24"/>
    <mergeCell ref="H24:I24"/>
    <mergeCell ref="H22:I22"/>
    <mergeCell ref="H25:I25"/>
    <mergeCell ref="B20:C20"/>
    <mergeCell ref="D20:E20"/>
    <mergeCell ref="B24:C24"/>
    <mergeCell ref="D24:E24"/>
    <mergeCell ref="B21:C21"/>
    <mergeCell ref="B25:G25"/>
    <mergeCell ref="B27:D27"/>
    <mergeCell ref="G27:I27"/>
    <mergeCell ref="G28:H28"/>
    <mergeCell ref="F21:G21"/>
    <mergeCell ref="H21:I21"/>
    <mergeCell ref="F22:G22"/>
    <mergeCell ref="D21:E21"/>
    <mergeCell ref="H17:I17"/>
    <mergeCell ref="B18:C18"/>
    <mergeCell ref="D18:E18"/>
    <mergeCell ref="F18:G18"/>
    <mergeCell ref="H18:I18"/>
    <mergeCell ref="B7:I7"/>
    <mergeCell ref="B9:C9"/>
    <mergeCell ref="F9:H9"/>
    <mergeCell ref="B10:C10"/>
    <mergeCell ref="F10:H10"/>
    <mergeCell ref="B1:B2"/>
    <mergeCell ref="C1:I1"/>
    <mergeCell ref="C2:I2"/>
    <mergeCell ref="B4:B5"/>
    <mergeCell ref="C4:I4"/>
    <mergeCell ref="C5:I5"/>
    <mergeCell ref="C59:C60"/>
    <mergeCell ref="D59:D60"/>
    <mergeCell ref="E59:E60"/>
    <mergeCell ref="B12:C12"/>
    <mergeCell ref="F12:H12"/>
    <mergeCell ref="C13:D13"/>
    <mergeCell ref="F13:H13"/>
    <mergeCell ref="C14:D14"/>
    <mergeCell ref="B16:I16"/>
    <mergeCell ref="G29:H29"/>
    <mergeCell ref="G31:H31"/>
    <mergeCell ref="G32:H32"/>
    <mergeCell ref="G33:H33"/>
    <mergeCell ref="F34:G34"/>
    <mergeCell ref="G30:H30"/>
    <mergeCell ref="B50:G50"/>
    <mergeCell ref="B11:C11"/>
    <mergeCell ref="F11:H11"/>
    <mergeCell ref="F101:G101"/>
    <mergeCell ref="F102:G102"/>
    <mergeCell ref="F103:G103"/>
    <mergeCell ref="B119:C119"/>
    <mergeCell ref="B120:C120"/>
    <mergeCell ref="B121:C121"/>
    <mergeCell ref="B122:C122"/>
    <mergeCell ref="B123:C123"/>
    <mergeCell ref="B114:C114"/>
    <mergeCell ref="B115:C115"/>
    <mergeCell ref="B116:C116"/>
    <mergeCell ref="B109:C109"/>
    <mergeCell ref="B111:D111"/>
    <mergeCell ref="B117:C117"/>
    <mergeCell ref="B118:C118"/>
    <mergeCell ref="B23:C23"/>
    <mergeCell ref="D23:E23"/>
    <mergeCell ref="F23:G23"/>
    <mergeCell ref="H23:I23"/>
    <mergeCell ref="B172:D172"/>
    <mergeCell ref="B173:D173"/>
    <mergeCell ref="B174:D174"/>
    <mergeCell ref="B175:D175"/>
    <mergeCell ref="B176:D176"/>
    <mergeCell ref="B162:D162"/>
    <mergeCell ref="B163:D163"/>
    <mergeCell ref="B164:D164"/>
    <mergeCell ref="B166:E166"/>
    <mergeCell ref="B167:D167"/>
    <mergeCell ref="B168:D168"/>
    <mergeCell ref="B169:D169"/>
    <mergeCell ref="B170:D170"/>
    <mergeCell ref="B171:D171"/>
    <mergeCell ref="B153:E153"/>
    <mergeCell ref="B157:D157"/>
    <mergeCell ref="B158:E158"/>
    <mergeCell ref="B159:C159"/>
    <mergeCell ref="H66:I66"/>
    <mergeCell ref="G59:G60"/>
  </mergeCells>
  <pageMargins left="0.7" right="0.7" top="0.75" bottom="0.75" header="0.3" footer="0.3"/>
  <pageSetup paperSize="9" scale="4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TRAJETO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Panno</dc:creator>
  <cp:lastModifiedBy>Usuario</cp:lastModifiedBy>
  <cp:lastPrinted>2026-05-12T21:15:48Z</cp:lastPrinted>
  <dcterms:created xsi:type="dcterms:W3CDTF">2021-02-10T19:17:13Z</dcterms:created>
  <dcterms:modified xsi:type="dcterms:W3CDTF">2026-05-28T14:23:04Z</dcterms:modified>
</cp:coreProperties>
</file>