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1006-transporte de adubo organico\"/>
    </mc:Choice>
  </mc:AlternateContent>
  <bookViews>
    <workbookView xWindow="0" yWindow="0" windowWidth="20370" windowHeight="7080"/>
  </bookViews>
  <sheets>
    <sheet name="útli=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F42" i="2"/>
  <c r="K36" i="2"/>
  <c r="J36" i="2"/>
  <c r="I36" i="2"/>
  <c r="F30" i="2" l="1"/>
  <c r="E30" i="2"/>
  <c r="F20" i="2" l="1"/>
  <c r="F21" i="2"/>
  <c r="F22" i="2"/>
  <c r="F23" i="2"/>
  <c r="F24" i="2"/>
  <c r="F25" i="2"/>
  <c r="F26" i="2"/>
  <c r="E41" i="2"/>
  <c r="E31" i="2"/>
  <c r="F16" i="2"/>
  <c r="E15" i="2" l="1"/>
  <c r="B50" i="2" l="1"/>
  <c r="B49" i="2"/>
  <c r="B48" i="2"/>
  <c r="B47" i="2"/>
  <c r="F41" i="2"/>
  <c r="F40" i="2"/>
  <c r="F33" i="2"/>
  <c r="F31" i="2"/>
  <c r="E17" i="2"/>
  <c r="F17" i="2" s="1"/>
  <c r="F18" i="2" s="1"/>
  <c r="F47" i="2" s="1"/>
  <c r="F7" i="2"/>
  <c r="F9" i="2" s="1"/>
  <c r="F11" i="2" s="1"/>
  <c r="F37" i="2" s="1"/>
  <c r="F34" i="2" l="1"/>
  <c r="F49" i="2" s="1"/>
  <c r="F27" i="2"/>
  <c r="F48" i="2" s="1"/>
  <c r="F38" i="2"/>
  <c r="F39" i="2"/>
  <c r="F36" i="2"/>
  <c r="F43" i="2" l="1"/>
  <c r="F50" i="2" s="1"/>
  <c r="F51" i="2" s="1"/>
  <c r="F59" i="2" s="1"/>
  <c r="D61" i="2" l="1"/>
  <c r="E54" i="2"/>
  <c r="F54" i="2" s="1"/>
  <c r="E56" i="2"/>
  <c r="F56" i="2" s="1"/>
  <c r="E55" i="2"/>
  <c r="F55" i="2" s="1"/>
  <c r="E57" i="2"/>
  <c r="F57" i="2" s="1"/>
  <c r="D63" i="2" l="1"/>
  <c r="D62" i="2"/>
</calcChain>
</file>

<file path=xl/sharedStrings.xml><?xml version="1.0" encoding="utf-8"?>
<sst xmlns="http://schemas.openxmlformats.org/spreadsheetml/2006/main" count="116" uniqueCount="87">
  <si>
    <t>Distância diária por carga 8 km</t>
  </si>
  <si>
    <t xml:space="preserve">Quantidade de cargas diárias </t>
  </si>
  <si>
    <t>Total de km dia</t>
  </si>
  <si>
    <t>Dias de coleta por mês</t>
  </si>
  <si>
    <t>Km rodados por mês</t>
  </si>
  <si>
    <t>Item</t>
  </si>
  <si>
    <t>Descriminação</t>
  </si>
  <si>
    <t>Unidade</t>
  </si>
  <si>
    <t xml:space="preserve">Quantidade </t>
  </si>
  <si>
    <t>Valor Unitário</t>
  </si>
  <si>
    <t>Valor Total</t>
  </si>
  <si>
    <t>km</t>
  </si>
  <si>
    <t xml:space="preserve">dias </t>
  </si>
  <si>
    <t>1.1</t>
  </si>
  <si>
    <t xml:space="preserve">Motorista </t>
  </si>
  <si>
    <t>Adicional de insalubridade</t>
  </si>
  <si>
    <t>Encargos Sociais</t>
  </si>
  <si>
    <t>hora</t>
  </si>
  <si>
    <t>%</t>
  </si>
  <si>
    <t>unid</t>
  </si>
  <si>
    <t>Uniformes e EPI's</t>
  </si>
  <si>
    <t>Calças</t>
  </si>
  <si>
    <t>Camisetas algodão</t>
  </si>
  <si>
    <t>Bonés</t>
  </si>
  <si>
    <t>Calçado de segurança</t>
  </si>
  <si>
    <t>Capa de chuva</t>
  </si>
  <si>
    <t>Luvas proteção</t>
  </si>
  <si>
    <t>Par</t>
  </si>
  <si>
    <t>Unid</t>
  </si>
  <si>
    <t>3.2</t>
  </si>
  <si>
    <t>3.3</t>
  </si>
  <si>
    <t>3.4</t>
  </si>
  <si>
    <t>IPVA</t>
  </si>
  <si>
    <t>Óleo de motor</t>
  </si>
  <si>
    <t>Seguro obrigatório</t>
  </si>
  <si>
    <t xml:space="preserve">Taxa de licenciamento </t>
  </si>
  <si>
    <t xml:space="preserve">Óleo de transmissão </t>
  </si>
  <si>
    <t>Óleo  hidráulico</t>
  </si>
  <si>
    <t>Lavagem</t>
  </si>
  <si>
    <t>Manutenção de veículos</t>
  </si>
  <si>
    <t>Pneus</t>
  </si>
  <si>
    <t xml:space="preserve">MAPA DOS TOTAIS </t>
  </si>
  <si>
    <t>1.2</t>
  </si>
  <si>
    <t>1.3</t>
  </si>
  <si>
    <t>BDI (mensal)</t>
  </si>
  <si>
    <t>Custos indiretos</t>
  </si>
  <si>
    <t>ISS</t>
  </si>
  <si>
    <t xml:space="preserve">Impostos </t>
  </si>
  <si>
    <t>Lucro</t>
  </si>
  <si>
    <t xml:space="preserve">TOTAL BDI </t>
  </si>
  <si>
    <t>TOTAL COM BDI</t>
  </si>
  <si>
    <t>R$</t>
  </si>
  <si>
    <t>2.1</t>
  </si>
  <si>
    <t>2.2</t>
  </si>
  <si>
    <t>2.3</t>
  </si>
  <si>
    <t>2.4</t>
  </si>
  <si>
    <t>2.5</t>
  </si>
  <si>
    <t>2.6</t>
  </si>
  <si>
    <t>2.7</t>
  </si>
  <si>
    <t>3.1</t>
  </si>
  <si>
    <t>4.1</t>
  </si>
  <si>
    <t>4.2</t>
  </si>
  <si>
    <t>4.3</t>
  </si>
  <si>
    <t>4.4</t>
  </si>
  <si>
    <t>4.5</t>
  </si>
  <si>
    <t>4.6</t>
  </si>
  <si>
    <t>4.7</t>
  </si>
  <si>
    <t>Óleo diesel</t>
  </si>
  <si>
    <t>Veículo  (taxas e documentos)</t>
  </si>
  <si>
    <t>Manutenção do veículo</t>
  </si>
  <si>
    <t>Custo por viagem</t>
  </si>
  <si>
    <t>Lei de incentivo 80 % - Prefeitura</t>
  </si>
  <si>
    <t>Lei de incentivo 20 % - Produtor Rural</t>
  </si>
  <si>
    <t>PREFEITURA MUNICIPAL DE SANTA TEREZA/RS</t>
  </si>
  <si>
    <t>PLANILHA DE CUSTOS PARA TRANSPORTE DE ADUBO ORGÂNICO</t>
  </si>
  <si>
    <t xml:space="preserve">motorista </t>
  </si>
  <si>
    <t xml:space="preserve">salario minimo </t>
  </si>
  <si>
    <t xml:space="preserve">Salario motorista  -convenção coletiva 2025/2026  </t>
  </si>
  <si>
    <t>Protetor solar FPS 60</t>
  </si>
  <si>
    <t>TOCO 4X2</t>
  </si>
  <si>
    <t xml:space="preserve">MERCEDES -CAMINHÃO C/ TANQUE  </t>
  </si>
  <si>
    <t>VALOR</t>
  </si>
  <si>
    <t xml:space="preserve">Depreciação </t>
  </si>
  <si>
    <t>anual</t>
  </si>
  <si>
    <t>mês</t>
  </si>
  <si>
    <t>unit</t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</si>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</sst>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3" borderId="7" xfId="0" applyFill="1" applyBorder="1"/>
    <xf numFmtId="0" fontId="0" fillId="0" borderId="7" xfId="0" applyBorder="1"/>
    <xf numFmtId="0" fontId="0" fillId="0" borderId="10" xfId="0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164" fontId="1" fillId="2" borderId="7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0" borderId="0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1" xfId="0" applyFont="1" applyBorder="1"/>
    <xf numFmtId="0" fontId="1" fillId="0" borderId="10" xfId="0" applyFont="1" applyFill="1" applyBorder="1"/>
    <xf numFmtId="0" fontId="1" fillId="0" borderId="1" xfId="0" applyFont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28" xfId="0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0" fillId="2" borderId="30" xfId="0" applyFill="1" applyBorder="1"/>
    <xf numFmtId="164" fontId="1" fillId="2" borderId="11" xfId="0" applyNumberFormat="1" applyFont="1" applyFill="1" applyBorder="1"/>
    <xf numFmtId="0" fontId="0" fillId="0" borderId="30" xfId="0" applyBorder="1"/>
    <xf numFmtId="0" fontId="1" fillId="0" borderId="21" xfId="0" applyFont="1" applyBorder="1" applyAlignment="1">
      <alignment horizontal="center"/>
    </xf>
    <xf numFmtId="164" fontId="0" fillId="0" borderId="7" xfId="0" applyNumberFormat="1" applyBorder="1"/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6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0" fillId="0" borderId="7" xfId="0" applyNumberFormat="1" applyFill="1" applyBorder="1" applyAlignment="1">
      <alignment horizontal="center"/>
    </xf>
    <xf numFmtId="164" fontId="0" fillId="0" borderId="0" xfId="0" applyNumberFormat="1"/>
    <xf numFmtId="0" fontId="0" fillId="0" borderId="28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36" xfId="0" applyFont="1" applyFill="1" applyBorder="1" applyAlignment="1"/>
    <xf numFmtId="0" fontId="1" fillId="0" borderId="37" xfId="0" applyFont="1" applyFill="1" applyBorder="1" applyAlignment="1"/>
    <xf numFmtId="0" fontId="1" fillId="0" borderId="38" xfId="0" applyFont="1" applyFill="1" applyBorder="1" applyAlignment="1"/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23" xfId="0" applyNumberFormat="1" applyBorder="1"/>
    <xf numFmtId="0" fontId="0" fillId="0" borderId="22" xfId="0" applyBorder="1"/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1" xfId="0" applyFill="1" applyBorder="1" applyAlignment="1">
      <alignment wrapText="1"/>
    </xf>
    <xf numFmtId="8" fontId="3" fillId="0" borderId="0" xfId="0" applyNumberFormat="1" applyFont="1"/>
    <xf numFmtId="164" fontId="4" fillId="2" borderId="7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3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32" xfId="0" applyFont="1" applyFill="1" applyBorder="1" applyAlignment="1">
      <alignment horizontal="right"/>
    </xf>
    <xf numFmtId="0" fontId="1" fillId="3" borderId="4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8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790575</xdr:colOff>
      <xdr:row>3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714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="120" zoomScaleNormal="120" workbookViewId="0">
      <selection activeCell="E62" sqref="E62"/>
    </sheetView>
  </sheetViews>
  <sheetFormatPr defaultRowHeight="15" x14ac:dyDescent="0.25"/>
  <cols>
    <col min="1" max="1" width="13.140625" customWidth="1"/>
    <col min="2" max="2" width="34" customWidth="1"/>
    <col min="4" max="4" width="12.28515625" customWidth="1"/>
    <col min="5" max="5" width="14.7109375" customWidth="1"/>
    <col min="6" max="6" width="12.7109375" customWidth="1"/>
    <col min="11" max="11" width="11.28515625" bestFit="1" customWidth="1"/>
  </cols>
  <sheetData>
    <row r="1" spans="1:12" ht="21.75" customHeight="1" x14ac:dyDescent="0.25">
      <c r="A1" s="56"/>
      <c r="B1" s="103" t="s">
        <v>73</v>
      </c>
      <c r="C1" s="104"/>
      <c r="D1" s="104"/>
      <c r="E1" s="104"/>
      <c r="F1" s="105"/>
    </row>
    <row r="2" spans="1:12" ht="21" customHeight="1" thickBot="1" x14ac:dyDescent="0.3">
      <c r="A2" s="57"/>
      <c r="B2" s="106"/>
      <c r="C2" s="107"/>
      <c r="D2" s="107"/>
      <c r="E2" s="107"/>
      <c r="F2" s="108"/>
    </row>
    <row r="3" spans="1:12" ht="19.5" customHeight="1" x14ac:dyDescent="0.25">
      <c r="A3" s="57"/>
      <c r="B3" s="109" t="s">
        <v>74</v>
      </c>
      <c r="C3" s="110"/>
      <c r="D3" s="110"/>
      <c r="E3" s="110"/>
      <c r="F3" s="111"/>
    </row>
    <row r="4" spans="1:12" ht="24" customHeight="1" thickBot="1" x14ac:dyDescent="0.3">
      <c r="A4" s="58"/>
      <c r="B4" s="106"/>
      <c r="C4" s="107"/>
      <c r="D4" s="107"/>
      <c r="E4" s="107"/>
      <c r="F4" s="108"/>
    </row>
    <row r="5" spans="1:12" ht="15.75" thickBot="1" x14ac:dyDescent="0.3"/>
    <row r="6" spans="1:12" ht="15.75" thickBot="1" x14ac:dyDescent="0.3">
      <c r="A6" s="91"/>
      <c r="B6" s="91"/>
      <c r="C6" s="91"/>
      <c r="D6" s="91"/>
      <c r="E6" s="91"/>
      <c r="F6" s="92"/>
    </row>
    <row r="7" spans="1:12" x14ac:dyDescent="0.25">
      <c r="A7" s="24" t="s">
        <v>0</v>
      </c>
      <c r="B7" s="24"/>
      <c r="C7" s="24"/>
      <c r="D7" s="25"/>
      <c r="E7" s="16" t="s">
        <v>11</v>
      </c>
      <c r="F7" s="54">
        <f>8*2</f>
        <v>16</v>
      </c>
    </row>
    <row r="8" spans="1:12" x14ac:dyDescent="0.25">
      <c r="A8" s="24" t="s">
        <v>1</v>
      </c>
      <c r="B8" s="24"/>
      <c r="C8" s="24"/>
      <c r="D8" s="25"/>
      <c r="E8" s="1" t="s">
        <v>7</v>
      </c>
      <c r="F8" s="32">
        <v>6</v>
      </c>
    </row>
    <row r="9" spans="1:12" x14ac:dyDescent="0.25">
      <c r="A9" s="24" t="s">
        <v>2</v>
      </c>
      <c r="B9" s="24"/>
      <c r="C9" s="24"/>
      <c r="D9" s="25"/>
      <c r="E9" s="1" t="s">
        <v>11</v>
      </c>
      <c r="F9" s="32">
        <f>F7*F8</f>
        <v>96</v>
      </c>
      <c r="H9" t="s">
        <v>75</v>
      </c>
      <c r="J9">
        <v>2123</v>
      </c>
    </row>
    <row r="10" spans="1:12" x14ac:dyDescent="0.25">
      <c r="A10" s="24" t="s">
        <v>3</v>
      </c>
      <c r="B10" s="24"/>
      <c r="C10" s="24"/>
      <c r="D10" s="25"/>
      <c r="E10" s="3" t="s">
        <v>12</v>
      </c>
      <c r="F10" s="32">
        <v>20</v>
      </c>
      <c r="H10" t="s">
        <v>76</v>
      </c>
      <c r="J10">
        <v>1621</v>
      </c>
    </row>
    <row r="11" spans="1:12" ht="15.75" thickBot="1" x14ac:dyDescent="0.3">
      <c r="A11" s="26" t="s">
        <v>4</v>
      </c>
      <c r="B11" s="26"/>
      <c r="C11" s="26"/>
      <c r="D11" s="27"/>
      <c r="E11" s="4" t="s">
        <v>11</v>
      </c>
      <c r="F11" s="55">
        <f>F9*F10</f>
        <v>1920</v>
      </c>
    </row>
    <row r="12" spans="1:12" ht="15.75" thickBot="1" x14ac:dyDescent="0.3"/>
    <row r="13" spans="1:12" ht="15.75" thickBot="1" x14ac:dyDescent="0.3">
      <c r="A13" s="60" t="s">
        <v>5</v>
      </c>
      <c r="B13" s="22" t="s">
        <v>6</v>
      </c>
      <c r="C13" s="22" t="s">
        <v>7</v>
      </c>
      <c r="D13" s="22" t="s">
        <v>8</v>
      </c>
      <c r="E13" s="22" t="s">
        <v>9</v>
      </c>
      <c r="F13" s="23" t="s">
        <v>10</v>
      </c>
    </row>
    <row r="14" spans="1:12" x14ac:dyDescent="0.25">
      <c r="A14" s="59">
        <v>1</v>
      </c>
      <c r="B14" s="20" t="s">
        <v>14</v>
      </c>
      <c r="C14" s="19"/>
      <c r="D14" s="19"/>
      <c r="E14" s="19"/>
      <c r="F14" s="21"/>
    </row>
    <row r="15" spans="1:12" ht="30" customHeight="1" x14ac:dyDescent="0.25">
      <c r="A15" s="51" t="s">
        <v>13</v>
      </c>
      <c r="B15" s="71" t="s">
        <v>77</v>
      </c>
      <c r="C15" s="3" t="s">
        <v>17</v>
      </c>
      <c r="D15" s="3">
        <v>220</v>
      </c>
      <c r="E15" s="52">
        <f>F15/D15</f>
        <v>9.65</v>
      </c>
      <c r="F15" s="49">
        <v>2123</v>
      </c>
      <c r="H15" s="79"/>
      <c r="I15" s="79"/>
      <c r="J15" s="79"/>
      <c r="K15" s="79"/>
      <c r="L15" s="79"/>
    </row>
    <row r="16" spans="1:12" x14ac:dyDescent="0.25">
      <c r="A16" s="51" t="s">
        <v>42</v>
      </c>
      <c r="B16" s="6" t="s">
        <v>15</v>
      </c>
      <c r="C16" s="3" t="s">
        <v>18</v>
      </c>
      <c r="D16" s="3">
        <v>40</v>
      </c>
      <c r="E16" s="52">
        <v>1621</v>
      </c>
      <c r="F16" s="49">
        <f>E16*0.4</f>
        <v>648.40000000000009</v>
      </c>
    </row>
    <row r="17" spans="1:10" x14ac:dyDescent="0.25">
      <c r="A17" s="51" t="s">
        <v>43</v>
      </c>
      <c r="B17" s="6" t="s">
        <v>16</v>
      </c>
      <c r="C17" s="3" t="s">
        <v>18</v>
      </c>
      <c r="D17" s="3">
        <v>0.3377</v>
      </c>
      <c r="E17" s="52">
        <f>F15</f>
        <v>2123</v>
      </c>
      <c r="F17" s="49">
        <f t="shared" ref="F17" si="0">E17*D17</f>
        <v>716.93709999999999</v>
      </c>
    </row>
    <row r="18" spans="1:10" x14ac:dyDescent="0.25">
      <c r="A18" s="112"/>
      <c r="B18" s="113"/>
      <c r="C18" s="113"/>
      <c r="D18" s="113"/>
      <c r="E18" s="114"/>
      <c r="F18" s="17">
        <f>SUM(F15:F17)</f>
        <v>3488.3371000000002</v>
      </c>
    </row>
    <row r="19" spans="1:10" x14ac:dyDescent="0.25">
      <c r="A19" s="37">
        <v>2</v>
      </c>
      <c r="B19" s="13" t="s">
        <v>20</v>
      </c>
      <c r="C19" s="8"/>
      <c r="D19" s="8"/>
      <c r="E19" s="18"/>
      <c r="F19" s="15"/>
    </row>
    <row r="20" spans="1:10" x14ac:dyDescent="0.25">
      <c r="A20" s="51" t="s">
        <v>52</v>
      </c>
      <c r="B20" s="6" t="s">
        <v>21</v>
      </c>
      <c r="C20" s="3" t="s">
        <v>28</v>
      </c>
      <c r="D20" s="3">
        <v>0.33300000000000002</v>
      </c>
      <c r="E20" s="52">
        <v>59.9</v>
      </c>
      <c r="F20" s="49">
        <f>E20*D20</f>
        <v>19.9467</v>
      </c>
    </row>
    <row r="21" spans="1:10" x14ac:dyDescent="0.25">
      <c r="A21" s="51" t="s">
        <v>53</v>
      </c>
      <c r="B21" s="6" t="s">
        <v>22</v>
      </c>
      <c r="C21" s="3" t="s">
        <v>28</v>
      </c>
      <c r="D21" s="3">
        <v>1</v>
      </c>
      <c r="E21" s="52">
        <v>36.9</v>
      </c>
      <c r="F21" s="49">
        <f t="shared" ref="F21:F26" si="1">E21*D21</f>
        <v>36.9</v>
      </c>
    </row>
    <row r="22" spans="1:10" x14ac:dyDescent="0.25">
      <c r="A22" s="51" t="s">
        <v>54</v>
      </c>
      <c r="B22" s="6" t="s">
        <v>23</v>
      </c>
      <c r="C22" s="3" t="s">
        <v>28</v>
      </c>
      <c r="D22" s="3">
        <v>0.33300000000000002</v>
      </c>
      <c r="E22" s="52">
        <v>21.33</v>
      </c>
      <c r="F22" s="49">
        <f t="shared" si="1"/>
        <v>7.1028899999999995</v>
      </c>
      <c r="H22" s="79"/>
      <c r="I22" s="79"/>
    </row>
    <row r="23" spans="1:10" x14ac:dyDescent="0.25">
      <c r="A23" s="51" t="s">
        <v>55</v>
      </c>
      <c r="B23" s="6" t="s">
        <v>24</v>
      </c>
      <c r="C23" s="3" t="s">
        <v>28</v>
      </c>
      <c r="D23" s="3">
        <v>1</v>
      </c>
      <c r="E23" s="52">
        <v>59.36</v>
      </c>
      <c r="F23" s="49">
        <f t="shared" si="1"/>
        <v>59.36</v>
      </c>
    </row>
    <row r="24" spans="1:10" x14ac:dyDescent="0.25">
      <c r="A24" s="51" t="s">
        <v>56</v>
      </c>
      <c r="B24" s="6" t="s">
        <v>25</v>
      </c>
      <c r="C24" s="3" t="s">
        <v>28</v>
      </c>
      <c r="D24" s="3">
        <v>0.17</v>
      </c>
      <c r="E24" s="52">
        <v>208.04</v>
      </c>
      <c r="F24" s="49">
        <f t="shared" si="1"/>
        <v>35.366799999999998</v>
      </c>
      <c r="H24" s="79"/>
      <c r="I24" s="79"/>
    </row>
    <row r="25" spans="1:10" x14ac:dyDescent="0.25">
      <c r="A25" s="51" t="s">
        <v>57</v>
      </c>
      <c r="B25" s="6" t="s">
        <v>26</v>
      </c>
      <c r="C25" s="3" t="s">
        <v>28</v>
      </c>
      <c r="D25" s="3">
        <v>1</v>
      </c>
      <c r="E25" s="52">
        <v>17.329999999999998</v>
      </c>
      <c r="F25" s="49">
        <f t="shared" si="1"/>
        <v>17.329999999999998</v>
      </c>
    </row>
    <row r="26" spans="1:10" x14ac:dyDescent="0.25">
      <c r="A26" s="51" t="s">
        <v>58</v>
      </c>
      <c r="B26" s="6" t="s">
        <v>78</v>
      </c>
      <c r="C26" s="3" t="s">
        <v>27</v>
      </c>
      <c r="D26" s="3">
        <v>1</v>
      </c>
      <c r="E26" s="52">
        <v>20.93</v>
      </c>
      <c r="F26" s="49">
        <f t="shared" si="1"/>
        <v>20.93</v>
      </c>
    </row>
    <row r="27" spans="1:10" x14ac:dyDescent="0.25">
      <c r="A27" s="115"/>
      <c r="B27" s="116"/>
      <c r="C27" s="116"/>
      <c r="D27" s="116"/>
      <c r="E27" s="116"/>
      <c r="F27" s="17">
        <f>SUM(F20:F26)</f>
        <v>196.93639000000002</v>
      </c>
    </row>
    <row r="28" spans="1:10" x14ac:dyDescent="0.25">
      <c r="A28" s="69"/>
      <c r="B28" s="70" t="s">
        <v>80</v>
      </c>
      <c r="C28" s="70">
        <v>2015</v>
      </c>
      <c r="D28" s="72" t="s">
        <v>79</v>
      </c>
      <c r="E28" s="70" t="s">
        <v>81</v>
      </c>
      <c r="F28" s="73">
        <v>260000</v>
      </c>
    </row>
    <row r="29" spans="1:10" x14ac:dyDescent="0.25">
      <c r="A29" s="37">
        <v>3</v>
      </c>
      <c r="B29" s="13" t="s">
        <v>68</v>
      </c>
      <c r="C29" s="7"/>
      <c r="D29" s="7"/>
      <c r="E29" s="7" t="s">
        <v>83</v>
      </c>
      <c r="F29" s="10" t="s">
        <v>84</v>
      </c>
    </row>
    <row r="30" spans="1:10" x14ac:dyDescent="0.25">
      <c r="A30" s="51" t="s">
        <v>59</v>
      </c>
      <c r="B30" s="6" t="s">
        <v>82</v>
      </c>
      <c r="C30" s="3" t="s">
        <v>18</v>
      </c>
      <c r="D30" s="3">
        <v>5</v>
      </c>
      <c r="E30" s="52">
        <f>F28*0.05</f>
        <v>13000</v>
      </c>
      <c r="F30" s="49">
        <f>E30/12</f>
        <v>1083.3333333333333</v>
      </c>
      <c r="H30" s="79"/>
      <c r="I30" s="79"/>
    </row>
    <row r="31" spans="1:10" x14ac:dyDescent="0.25">
      <c r="A31" s="51" t="s">
        <v>29</v>
      </c>
      <c r="B31" s="6" t="s">
        <v>32</v>
      </c>
      <c r="C31" s="3" t="s">
        <v>18</v>
      </c>
      <c r="D31" s="3">
        <v>1</v>
      </c>
      <c r="E31" s="52">
        <f>F28*0.01</f>
        <v>2600</v>
      </c>
      <c r="F31" s="49">
        <f>(E31*D31)/12</f>
        <v>216.66666666666666</v>
      </c>
      <c r="H31" s="79"/>
      <c r="I31" s="79"/>
      <c r="J31" s="79"/>
    </row>
    <row r="32" spans="1:10" x14ac:dyDescent="0.25">
      <c r="A32" s="51" t="s">
        <v>30</v>
      </c>
      <c r="B32" s="6" t="s">
        <v>34</v>
      </c>
      <c r="C32" s="3" t="s">
        <v>19</v>
      </c>
      <c r="D32" s="3">
        <v>1</v>
      </c>
      <c r="E32" s="52">
        <v>0</v>
      </c>
      <c r="F32" s="49">
        <v>0</v>
      </c>
    </row>
    <row r="33" spans="1:11" x14ac:dyDescent="0.25">
      <c r="A33" s="51" t="s">
        <v>31</v>
      </c>
      <c r="B33" s="6" t="s">
        <v>35</v>
      </c>
      <c r="C33" s="3" t="s">
        <v>19</v>
      </c>
      <c r="D33" s="3">
        <v>1</v>
      </c>
      <c r="E33" s="52">
        <v>114.09</v>
      </c>
      <c r="F33" s="49">
        <f>(D33*E33)/12</f>
        <v>9.5075000000000003</v>
      </c>
    </row>
    <row r="34" spans="1:11" x14ac:dyDescent="0.25">
      <c r="A34" s="83"/>
      <c r="B34" s="84"/>
      <c r="C34" s="84"/>
      <c r="D34" s="84"/>
      <c r="E34" s="85"/>
      <c r="F34" s="17">
        <f>SUM(F30:F33)</f>
        <v>1309.5074999999999</v>
      </c>
    </row>
    <row r="35" spans="1:11" x14ac:dyDescent="0.25">
      <c r="A35" s="37">
        <v>4</v>
      </c>
      <c r="B35" s="13" t="s">
        <v>69</v>
      </c>
      <c r="C35" s="8"/>
      <c r="D35" s="13" t="s">
        <v>86</v>
      </c>
      <c r="E35" s="13" t="s">
        <v>85</v>
      </c>
      <c r="F35" s="14"/>
    </row>
    <row r="36" spans="1:11" x14ac:dyDescent="0.25">
      <c r="A36" s="51" t="s">
        <v>60</v>
      </c>
      <c r="B36" s="6" t="s">
        <v>67</v>
      </c>
      <c r="C36" s="3" t="s">
        <v>11</v>
      </c>
      <c r="D36" s="3">
        <v>3.5</v>
      </c>
      <c r="E36" s="52">
        <v>6.99</v>
      </c>
      <c r="F36" s="49">
        <f>(F11/D36)*E36</f>
        <v>3834.5142857142855</v>
      </c>
      <c r="I36">
        <f>F11/D36</f>
        <v>548.57142857142856</v>
      </c>
      <c r="J36" s="50">
        <f>E36</f>
        <v>6.99</v>
      </c>
      <c r="K36" s="50">
        <f>I36*J36</f>
        <v>3834.5142857142855</v>
      </c>
    </row>
    <row r="37" spans="1:11" x14ac:dyDescent="0.25">
      <c r="A37" s="51" t="s">
        <v>61</v>
      </c>
      <c r="B37" s="6" t="s">
        <v>33</v>
      </c>
      <c r="C37" s="3" t="s">
        <v>11</v>
      </c>
      <c r="D37" s="3">
        <v>10000</v>
      </c>
      <c r="E37" s="53">
        <v>19.75</v>
      </c>
      <c r="F37" s="31">
        <f>(E37*F11)/D37</f>
        <v>3.7919999999999998</v>
      </c>
      <c r="H37" s="66"/>
    </row>
    <row r="38" spans="1:11" x14ac:dyDescent="0.25">
      <c r="A38" s="51" t="s">
        <v>62</v>
      </c>
      <c r="B38" s="6" t="s">
        <v>36</v>
      </c>
      <c r="C38" s="3" t="s">
        <v>11</v>
      </c>
      <c r="D38" s="3">
        <v>15000</v>
      </c>
      <c r="E38" s="52">
        <v>29.84</v>
      </c>
      <c r="F38" s="31">
        <f>(E38*F11)/D38</f>
        <v>3.8195200000000002</v>
      </c>
    </row>
    <row r="39" spans="1:11" x14ac:dyDescent="0.25">
      <c r="A39" s="51" t="s">
        <v>63</v>
      </c>
      <c r="B39" s="6" t="s">
        <v>37</v>
      </c>
      <c r="C39" s="3" t="s">
        <v>11</v>
      </c>
      <c r="D39" s="3">
        <v>15000</v>
      </c>
      <c r="E39" s="53">
        <v>21.82</v>
      </c>
      <c r="F39" s="31">
        <f>(E39*F11)/D39</f>
        <v>2.7929599999999999</v>
      </c>
      <c r="H39" s="86"/>
      <c r="I39" s="86"/>
    </row>
    <row r="40" spans="1:11" x14ac:dyDescent="0.25">
      <c r="A40" s="51" t="s">
        <v>64</v>
      </c>
      <c r="B40" s="6" t="s">
        <v>38</v>
      </c>
      <c r="C40" s="3" t="s">
        <v>19</v>
      </c>
      <c r="D40" s="3">
        <v>1</v>
      </c>
      <c r="E40" s="52">
        <v>200</v>
      </c>
      <c r="F40" s="49">
        <f>D40*E40</f>
        <v>200</v>
      </c>
    </row>
    <row r="41" spans="1:11" x14ac:dyDescent="0.25">
      <c r="A41" s="51" t="s">
        <v>65</v>
      </c>
      <c r="B41" s="6" t="s">
        <v>39</v>
      </c>
      <c r="C41" s="3" t="s">
        <v>18</v>
      </c>
      <c r="D41" s="3">
        <v>0.01</v>
      </c>
      <c r="E41" s="52">
        <f>F28</f>
        <v>260000</v>
      </c>
      <c r="F41" s="49">
        <f>((E41*D41))/12</f>
        <v>216.66666666666666</v>
      </c>
    </row>
    <row r="42" spans="1:11" x14ac:dyDescent="0.25">
      <c r="A42" s="51" t="s">
        <v>66</v>
      </c>
      <c r="B42" s="6" t="s">
        <v>40</v>
      </c>
      <c r="C42" s="3" t="s">
        <v>19</v>
      </c>
      <c r="D42" s="3">
        <v>6</v>
      </c>
      <c r="E42" s="52">
        <v>1300</v>
      </c>
      <c r="F42" s="49">
        <f>E42*D42/12</f>
        <v>650</v>
      </c>
    </row>
    <row r="43" spans="1:11" ht="15.75" thickBot="1" x14ac:dyDescent="0.3">
      <c r="A43" s="38"/>
      <c r="B43" s="87"/>
      <c r="C43" s="88"/>
      <c r="D43" s="88"/>
      <c r="E43" s="89"/>
      <c r="F43" s="39">
        <f>SUM(F36:F42)</f>
        <v>4911.5854323809526</v>
      </c>
    </row>
    <row r="44" spans="1:11" ht="15.75" thickBot="1" x14ac:dyDescent="0.3">
      <c r="A44" s="33"/>
      <c r="B44" s="34"/>
      <c r="C44" s="34"/>
      <c r="D44" s="34"/>
      <c r="E44" s="34"/>
      <c r="F44" s="33"/>
      <c r="G44" s="35"/>
    </row>
    <row r="45" spans="1:11" ht="15.75" thickBot="1" x14ac:dyDescent="0.3">
      <c r="A45" s="90" t="s">
        <v>41</v>
      </c>
      <c r="B45" s="91"/>
      <c r="C45" s="91"/>
      <c r="D45" s="91"/>
      <c r="E45" s="91"/>
      <c r="F45" s="92"/>
    </row>
    <row r="46" spans="1:11" ht="15.75" thickBot="1" x14ac:dyDescent="0.3">
      <c r="A46" s="60" t="s">
        <v>5</v>
      </c>
      <c r="B46" s="93" t="s">
        <v>6</v>
      </c>
      <c r="C46" s="91"/>
      <c r="D46" s="91"/>
      <c r="E46" s="94"/>
      <c r="F46" s="23" t="s">
        <v>10</v>
      </c>
    </row>
    <row r="47" spans="1:11" x14ac:dyDescent="0.25">
      <c r="A47" s="61">
        <v>1</v>
      </c>
      <c r="B47" s="95" t="str">
        <f>B14</f>
        <v xml:space="preserve">Motorista </v>
      </c>
      <c r="C47" s="96"/>
      <c r="D47" s="96"/>
      <c r="E47" s="97"/>
      <c r="F47" s="62">
        <f>F18</f>
        <v>3488.3371000000002</v>
      </c>
    </row>
    <row r="48" spans="1:11" x14ac:dyDescent="0.25">
      <c r="A48" s="36">
        <v>2</v>
      </c>
      <c r="B48" s="80" t="str">
        <f>B19</f>
        <v>Uniformes e EPI's</v>
      </c>
      <c r="C48" s="81"/>
      <c r="D48" s="81"/>
      <c r="E48" s="82"/>
      <c r="F48" s="42">
        <f>F27</f>
        <v>196.93639000000002</v>
      </c>
    </row>
    <row r="49" spans="1:6" x14ac:dyDescent="0.25">
      <c r="A49" s="36">
        <v>3</v>
      </c>
      <c r="B49" s="80" t="str">
        <f>B29</f>
        <v>Veículo  (taxas e documentos)</v>
      </c>
      <c r="C49" s="81"/>
      <c r="D49" s="81"/>
      <c r="E49" s="82"/>
      <c r="F49" s="42">
        <f>F34</f>
        <v>1309.5074999999999</v>
      </c>
    </row>
    <row r="50" spans="1:6" x14ac:dyDescent="0.25">
      <c r="A50" s="36">
        <v>4</v>
      </c>
      <c r="B50" s="80" t="str">
        <f>B35</f>
        <v>Manutenção do veículo</v>
      </c>
      <c r="C50" s="81"/>
      <c r="D50" s="81"/>
      <c r="E50" s="82"/>
      <c r="F50" s="42">
        <f>F43</f>
        <v>4911.5854323809526</v>
      </c>
    </row>
    <row r="51" spans="1:6" ht="15.75" thickBot="1" x14ac:dyDescent="0.3">
      <c r="A51" s="98"/>
      <c r="B51" s="99"/>
      <c r="C51" s="99"/>
      <c r="D51" s="99"/>
      <c r="E51" s="100"/>
      <c r="F51" s="45">
        <f>SUM(F47:F50)</f>
        <v>9906.3664223809537</v>
      </c>
    </row>
    <row r="52" spans="1:6" ht="15.75" thickBot="1" x14ac:dyDescent="0.3">
      <c r="A52" s="35"/>
      <c r="B52" s="35"/>
      <c r="C52" s="35"/>
      <c r="D52" s="35"/>
      <c r="E52" s="35"/>
      <c r="F52" s="35"/>
    </row>
    <row r="53" spans="1:6" ht="15.75" thickBot="1" x14ac:dyDescent="0.3">
      <c r="A53" s="90" t="s">
        <v>44</v>
      </c>
      <c r="B53" s="91"/>
      <c r="C53" s="91"/>
      <c r="D53" s="91"/>
      <c r="E53" s="91"/>
      <c r="F53" s="92"/>
    </row>
    <row r="54" spans="1:6" x14ac:dyDescent="0.25">
      <c r="A54" s="61"/>
      <c r="B54" s="63" t="s">
        <v>45</v>
      </c>
      <c r="C54" s="16" t="s">
        <v>18</v>
      </c>
      <c r="D54" s="16">
        <v>3</v>
      </c>
      <c r="E54" s="64">
        <f>F51</f>
        <v>9906.3664223809537</v>
      </c>
      <c r="F54" s="65">
        <f>E54*(D54/100)</f>
        <v>297.1909926714286</v>
      </c>
    </row>
    <row r="55" spans="1:6" x14ac:dyDescent="0.25">
      <c r="A55" s="36"/>
      <c r="B55" s="2" t="s">
        <v>46</v>
      </c>
      <c r="C55" s="1" t="s">
        <v>18</v>
      </c>
      <c r="D55" s="1">
        <v>3</v>
      </c>
      <c r="E55" s="5">
        <f>F51</f>
        <v>9906.3664223809537</v>
      </c>
      <c r="F55" s="9">
        <f>E55*(D55/100)</f>
        <v>297.1909926714286</v>
      </c>
    </row>
    <row r="56" spans="1:6" x14ac:dyDescent="0.25">
      <c r="A56" s="36"/>
      <c r="B56" s="2" t="s">
        <v>47</v>
      </c>
      <c r="C56" s="1" t="s">
        <v>18</v>
      </c>
      <c r="D56" s="1">
        <v>8</v>
      </c>
      <c r="E56" s="5">
        <f>F51</f>
        <v>9906.3664223809537</v>
      </c>
      <c r="F56" s="9">
        <f t="shared" ref="F56:F57" si="2">E56*(D56/100)</f>
        <v>792.50931379047631</v>
      </c>
    </row>
    <row r="57" spans="1:6" x14ac:dyDescent="0.25">
      <c r="A57" s="36"/>
      <c r="B57" s="2" t="s">
        <v>48</v>
      </c>
      <c r="C57" s="1" t="s">
        <v>18</v>
      </c>
      <c r="D57" s="1">
        <v>6</v>
      </c>
      <c r="E57" s="5">
        <f>F51</f>
        <v>9906.3664223809537</v>
      </c>
      <c r="F57" s="9">
        <f t="shared" si="2"/>
        <v>594.38198534285721</v>
      </c>
    </row>
    <row r="58" spans="1:6" x14ac:dyDescent="0.25">
      <c r="A58" s="36"/>
      <c r="B58" s="28" t="s">
        <v>49</v>
      </c>
      <c r="C58" s="30" t="s">
        <v>18</v>
      </c>
      <c r="D58" s="30">
        <f>SUM(D54:D57)</f>
        <v>20</v>
      </c>
      <c r="E58" s="2"/>
      <c r="F58" s="11"/>
    </row>
    <row r="59" spans="1:6" ht="15.75" thickBot="1" x14ac:dyDescent="0.3">
      <c r="A59" s="40"/>
      <c r="B59" s="29" t="s">
        <v>50</v>
      </c>
      <c r="C59" s="12"/>
      <c r="D59" s="12"/>
      <c r="E59" s="12"/>
      <c r="F59" s="45">
        <f>F51*1.2</f>
        <v>11887.639706857144</v>
      </c>
    </row>
    <row r="60" spans="1:6" ht="15.75" thickBot="1" x14ac:dyDescent="0.3"/>
    <row r="61" spans="1:6" x14ac:dyDescent="0.25">
      <c r="A61" s="101" t="s">
        <v>70</v>
      </c>
      <c r="B61" s="102"/>
      <c r="C61" s="43" t="s">
        <v>51</v>
      </c>
      <c r="D61" s="46">
        <f>F59/(F10*F8)</f>
        <v>99.063664223809539</v>
      </c>
    </row>
    <row r="62" spans="1:6" x14ac:dyDescent="0.25">
      <c r="A62" s="74" t="s">
        <v>71</v>
      </c>
      <c r="B62" s="75"/>
      <c r="C62" s="44" t="s">
        <v>51</v>
      </c>
      <c r="D62" s="47">
        <f>D61*0.8</f>
        <v>79.250931379047643</v>
      </c>
    </row>
    <row r="63" spans="1:6" ht="15.75" thickBot="1" x14ac:dyDescent="0.3">
      <c r="A63" s="76" t="s">
        <v>72</v>
      </c>
      <c r="B63" s="77"/>
      <c r="C63" s="41" t="s">
        <v>51</v>
      </c>
      <c r="D63" s="48">
        <f>D61*0.2</f>
        <v>19.812732844761911</v>
      </c>
    </row>
    <row r="65" spans="1:4" x14ac:dyDescent="0.25">
      <c r="A65" s="78"/>
      <c r="B65" s="78"/>
      <c r="C65" s="68"/>
      <c r="D65" s="67"/>
    </row>
    <row r="66" spans="1:4" x14ac:dyDescent="0.25">
      <c r="A66" s="78"/>
      <c r="B66" s="78"/>
      <c r="C66" s="68"/>
      <c r="D66" s="67"/>
    </row>
    <row r="67" spans="1:4" x14ac:dyDescent="0.25">
      <c r="A67" s="78"/>
      <c r="B67" s="78"/>
      <c r="C67" s="68"/>
      <c r="D67" s="67"/>
    </row>
    <row r="68" spans="1:4" x14ac:dyDescent="0.25">
      <c r="A68" s="33"/>
      <c r="B68" s="33"/>
      <c r="C68" s="33"/>
      <c r="D68" s="50"/>
    </row>
  </sheetData>
  <mergeCells count="27">
    <mergeCell ref="B1:F2"/>
    <mergeCell ref="B3:F4"/>
    <mergeCell ref="A6:F6"/>
    <mergeCell ref="A18:E18"/>
    <mergeCell ref="A27:E27"/>
    <mergeCell ref="B49:E49"/>
    <mergeCell ref="B50:E50"/>
    <mergeCell ref="A51:E51"/>
    <mergeCell ref="A53:F53"/>
    <mergeCell ref="A61:B61"/>
    <mergeCell ref="H15:L15"/>
    <mergeCell ref="H30:I30"/>
    <mergeCell ref="H22:I22"/>
    <mergeCell ref="H24:I24"/>
    <mergeCell ref="B48:E48"/>
    <mergeCell ref="A34:E34"/>
    <mergeCell ref="H39:I39"/>
    <mergeCell ref="B43:E43"/>
    <mergeCell ref="A45:F45"/>
    <mergeCell ref="B46:E46"/>
    <mergeCell ref="B47:E47"/>
    <mergeCell ref="H31:J31"/>
    <mergeCell ref="A62:B62"/>
    <mergeCell ref="A63:B63"/>
    <mergeCell ref="A65:B65"/>
    <mergeCell ref="A66:B66"/>
    <mergeCell ref="A67:B67"/>
  </mergeCells>
  <pageMargins left="0.511811024" right="0.511811024" top="0.78740157499999996" bottom="0.78740157499999996" header="0.31496062000000002" footer="0.31496062000000002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útli=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Panno</dc:creator>
  <cp:lastModifiedBy>Usuario</cp:lastModifiedBy>
  <cp:lastPrinted>2021-08-12T19:55:35Z</cp:lastPrinted>
  <dcterms:created xsi:type="dcterms:W3CDTF">2021-07-30T16:46:01Z</dcterms:created>
  <dcterms:modified xsi:type="dcterms:W3CDTF">2026-06-29T11:28:28Z</dcterms:modified>
</cp:coreProperties>
</file>