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135" tabRatio="900" firstSheet="2" activeTab="14"/>
  </bookViews>
  <sheets>
    <sheet name="Parâmetros" sheetId="1" r:id="rId1"/>
    <sheet name="Projeções" sheetId="2" r:id="rId2"/>
    <sheet name="RCL" sheetId="3" r:id="rId3"/>
    <sheet name="Pessoal" sheetId="4" r:id="rId4"/>
    <sheet name="Dívida" sheetId="5" r:id="rId5"/>
    <sheet name="RPrim-Nom" sheetId="6" r:id="rId6"/>
    <sheet name="Metas Cons" sheetId="7" r:id="rId7"/>
    <sheet name=" Avaliação" sheetId="8" r:id="rId8"/>
    <sheet name="Comparação" sheetId="9" r:id="rId9"/>
    <sheet name=" Patrimônio" sheetId="10" r:id="rId10"/>
    <sheet name=" Alienação" sheetId="11" r:id="rId11"/>
    <sheet name="Renúncia" sheetId="12" r:id="rId12"/>
    <sheet name="DOCC" sheetId="13" r:id="rId13"/>
    <sheet name="Anexo Riscos" sheetId="14" r:id="rId14"/>
    <sheet name="Anexo IV - Cons do Patrimônio" sheetId="15" r:id="rId15"/>
  </sheets>
  <definedNames>
    <definedName name="_xlnm.Print_Area" localSheetId="0">'Parâmetros'!$A$7:$G$26</definedName>
    <definedName name="_xlnm.Print_Area" localSheetId="1">'Projeções'!$A$1:$AL$184</definedName>
    <definedName name="Z_16B3F100_CCE8_11D8_BD62_000C6E3CD3F1_.wvu.Cols" localSheetId="0" hidden="1">'Parâmetros'!$C:$C,'Parâmetros'!#REF!</definedName>
    <definedName name="Z_16B3F100_CCE8_11D8_BD62_000C6E3CD3F1_.wvu.Rows" localSheetId="4" hidden="1">'Dívida'!$23:$23,'Dívida'!#REF!</definedName>
    <definedName name="Z_16B3F100_CCE8_11D8_BD62_000C6E3CD3F1_.wvu.Rows" localSheetId="0" hidden="1">'Parâmetros'!$1:$6,'Parâmetros'!#REF!,'Parâmetros'!$12:$12</definedName>
  </definedNames>
  <calcPr fullCalcOnLoad="1"/>
</workbook>
</file>

<file path=xl/sharedStrings.xml><?xml version="1.0" encoding="utf-8"?>
<sst xmlns="http://schemas.openxmlformats.org/spreadsheetml/2006/main" count="777" uniqueCount="598">
  <si>
    <t>CONTAS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</si>
  <si>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</si>
  <si>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</si>
  <si>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</si>
  <si>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</si>
  <si>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</si>
  <si>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</si>
  <si>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</si>
  <si>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</si>
  <si>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</si>
  <si>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</si>
  <si>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</si>
  <si>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</si>
  <si>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</si>
  <si>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</si>
  <si>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</si>
  <si>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</si>
  <si>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</si>
  <si>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</si>
  <si>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</si>
  <si>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</si>
  <si>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</si>
  <si>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</si>
  <si>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</si>
  <si>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</si>
  <si>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</si>
  <si>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</si>
  <si>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</si>
  <si>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</si>
  <si>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</si>
  <si>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</si>
  <si>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</si>
  <si>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</si>
  <si>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</si>
  <si>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</si>
  <si>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</si>
  <si>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LEI DE DIRETRIZES ORÇAMENTÁRIAS</t>
  </si>
  <si>
    <t>Resultado Nominal</t>
  </si>
  <si>
    <t>2.1 - Operações de Crédito</t>
  </si>
  <si>
    <t>Receita Total</t>
  </si>
  <si>
    <t>Despesa Total</t>
  </si>
  <si>
    <t>Reservas</t>
  </si>
  <si>
    <t>3.0.00.00.00.00.00</t>
  </si>
  <si>
    <t>3.1.00.00.00.00.00</t>
  </si>
  <si>
    <t>PESSOAL E ENCARGOS SOCIAIS</t>
  </si>
  <si>
    <t>3.2.00.00.00.00.00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</si>
  <si>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</si>
  <si>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</si>
  <si>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</si>
  <si>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</si>
  <si>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</si>
  <si>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</si>
  <si>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</si>
  <si>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</si>
  <si>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</si>
  <si>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Valores em R$ 1,00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</si>
  <si>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</si>
  <si>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</si>
  <si>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</si>
  <si>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</si>
  <si>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</si>
  <si>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</si>
  <si>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</si>
  <si>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</si>
  <si>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</si>
  <si>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</si>
  <si>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</si>
  <si>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</si>
  <si>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Despesa Total</t>
  </si>
  <si>
    <t xml:space="preserve"> Dívida Pública Consolidada 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</si>
  <si>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</si>
  <si>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</si>
  <si>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</si>
  <si>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</si>
  <si>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</si>
  <si>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</si>
  <si>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</si>
  <si>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</si>
  <si>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</si>
  <si>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</si>
  <si>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</si>
  <si>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</si>
  <si>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</si>
  <si>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</si>
  <si>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</si>
  <si>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</si>
  <si>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</si>
  <si>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</si>
  <si>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    Alienação de Bens Móveis</t>
  </si>
  <si>
    <t xml:space="preserve">        Alienação de Bens Imóveis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</si>
  <si>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</si>
  <si>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</si>
  <si>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</si>
  <si>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</si>
  <si>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</si>
  <si>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</si>
  <si>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</si>
  <si>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</si>
  <si>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RENÚNCIA DE RECEITA PREVISTA</t>
  </si>
  <si>
    <t>COMPENSAÇÃO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</si>
  <si>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</si>
  <si>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</si>
  <si>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</si>
  <si>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</si>
  <si>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</si>
  <si>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</si>
  <si>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>DEMONSTRATIVO DE RISCOS FISCAIS E PROVIDÊNCIAS</t>
  </si>
  <si>
    <t>PROVIDÊNCIAS</t>
  </si>
  <si>
    <t>Descrição</t>
  </si>
  <si>
    <t>I-Metas Previstas em</t>
  </si>
  <si>
    <t>II-Metas Realizadas em</t>
  </si>
  <si>
    <t>Valor (c) = (b-a)</t>
  </si>
  <si>
    <t>Variação %</t>
  </si>
  <si>
    <t>Variação%</t>
  </si>
  <si>
    <t>Despesas Primárias (II)</t>
  </si>
  <si>
    <t>Receita Primárias (I)</t>
  </si>
  <si>
    <t>Despesa Primárias (II)</t>
  </si>
  <si>
    <t>DEMONSTRATIVO DE METAS FISCAIS ATUAIS COMPARADAS COM AS FIXADAS  NOS TRÊS EXERCÍCIOS ANTERIORES</t>
  </si>
  <si>
    <t>Receitas Primárias (I)</t>
  </si>
  <si>
    <t>Saldo</t>
  </si>
  <si>
    <t>Reestimativa</t>
  </si>
  <si>
    <t>REESTIMADO</t>
  </si>
  <si>
    <t>JUROS E ENCARGOS DA DÍVIDA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</si>
  <si>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</si>
  <si>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</si>
  <si>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</si>
  <si>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</si>
  <si>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</si>
  <si>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</si>
  <si>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</si>
  <si>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</si>
  <si>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</si>
  <si>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Rendimento de Aplicações Financeira de Alienaç de Bens</t>
  </si>
  <si>
    <t xml:space="preserve">CRESCIMENTO DOS INVESTIMENTOS </t>
  </si>
  <si>
    <t>Exercício</t>
  </si>
  <si>
    <t>(-)  Transferências ao FUNDEB</t>
  </si>
  <si>
    <t xml:space="preserve">Operações de Crédito / Pagamentos </t>
  </si>
  <si>
    <t>ANEXO DE  METAS FISCAIS</t>
  </si>
  <si>
    <t>TRIBUTO</t>
  </si>
  <si>
    <t>MODALIDADE</t>
  </si>
  <si>
    <t>SETORES/ PROGRAMAS/ BENEFICIÁRIO</t>
  </si>
  <si>
    <t xml:space="preserve">          -</t>
  </si>
  <si>
    <t>DESPESAS  EXECUTADAS</t>
  </si>
  <si>
    <t>PASSIVOS CONTINGENTES</t>
  </si>
  <si>
    <t>Demandas Judiciais</t>
  </si>
  <si>
    <t>Dívidas em Processo de Reconhecimento</t>
  </si>
  <si>
    <t>Avais e Garantias Concedidas</t>
  </si>
  <si>
    <t>Assunção de Passivos</t>
  </si>
  <si>
    <t>Assistências Diversas</t>
  </si>
  <si>
    <t>Outros Passivos Contingentes</t>
  </si>
  <si>
    <t>SUBTOTAL</t>
  </si>
  <si>
    <t>DEMAIS RISCOS FISCAIS PASSIVOS</t>
  </si>
  <si>
    <t>Frustração de Arrecadação</t>
  </si>
  <si>
    <t>Restituição de Tributos a Maior</t>
  </si>
  <si>
    <t>Discrepância de Projeções:</t>
  </si>
  <si>
    <t>Outros Riscos Fiscais</t>
  </si>
  <si>
    <t>CONSOLIDAÇÃO GERAL</t>
  </si>
  <si>
    <t xml:space="preserve">   Novas DOCC</t>
  </si>
  <si>
    <t xml:space="preserve">   Novas DOCC geradas por PPP</t>
  </si>
  <si>
    <t>Margem Líquida de Expansão de DOCC (V) = (III-IV)</t>
  </si>
  <si>
    <t>(-) Transferências Constitucionais</t>
  </si>
  <si>
    <t>9.9.99.99.99.99.01</t>
  </si>
  <si>
    <t>9.9.99.99.99.99.02</t>
  </si>
  <si>
    <t>ANEXO IV</t>
  </si>
  <si>
    <t xml:space="preserve">RELATÓRIO SOBRE PROJETOS EM EXECUÇÃO E A EXECUTAR   E DESPESAS COM CONSERVAÇÃO DO PATRIMÔNIO PÚBLICO </t>
  </si>
  <si>
    <t>(Art. 45 da LRF)</t>
  </si>
  <si>
    <t>EXECUÇÃO %</t>
  </si>
  <si>
    <t>IDENTIFICAÇÃO DAS AÇÕES</t>
  </si>
  <si>
    <t>INÍCIO DA EXECUÇÃO</t>
  </si>
  <si>
    <t>VALOR DO PROJETO</t>
  </si>
  <si>
    <t>PROJETOS EM EXECUÇÃO</t>
  </si>
  <si>
    <t>NOVOS PROJETOS</t>
  </si>
  <si>
    <t>Total dos Recursos a Priorizar</t>
  </si>
  <si>
    <t xml:space="preserve">Pessoal  do  R P P S </t>
  </si>
  <si>
    <t xml:space="preserve">Juros e encargos da Dívida RPPS </t>
  </si>
  <si>
    <t>CONSERVAÇÃO DO PATRIMÔNIO</t>
  </si>
  <si>
    <t>Taxa de Juros Selic (Média do Ano)</t>
  </si>
  <si>
    <t>ARRECADADA</t>
  </si>
  <si>
    <t>1.0.0.0.00.0.0.00.00.00</t>
  </si>
  <si>
    <t>Receitas Correntes</t>
  </si>
  <si>
    <t>1.1.0.0.00.0.0.00.00.00</t>
  </si>
  <si>
    <t>Impostos, Taxas e Contribuições de Melhoria</t>
  </si>
  <si>
    <t>1.1.1.0.00.0.0.00.00.00</t>
  </si>
  <si>
    <t>1.1.2.0.00.0.0.00.00.00</t>
  </si>
  <si>
    <t>Taxas</t>
  </si>
  <si>
    <t>1.1.3.0.00.0.0.00.00.00</t>
  </si>
  <si>
    <t>Contribuição de Melhoria</t>
  </si>
  <si>
    <t>1.2.0.0.00.0.0.00.00.00</t>
  </si>
  <si>
    <t>Contribuições</t>
  </si>
  <si>
    <t>1.2.1.0.00.0.0.00.00.00</t>
  </si>
  <si>
    <t>Contribuições Sociais</t>
  </si>
  <si>
    <t>1.2.1.0.04.0.0.00.00.00</t>
  </si>
  <si>
    <t>1.2.1.0.06.0.0.00.00.00</t>
  </si>
  <si>
    <t>Contribuição para os Fundos de Assistência Médica</t>
  </si>
  <si>
    <t>1.2.1.0.99.0.0.00.00.00</t>
  </si>
  <si>
    <t>Outras Contribuições Sociais</t>
  </si>
  <si>
    <t>1.2.1.8.00.0.0.00.00.00</t>
  </si>
  <si>
    <t>Contribuições Sociais específicas de Estados, DF, Municípios</t>
  </si>
  <si>
    <t>1.2.2.0.00.0.0.00.00.00</t>
  </si>
  <si>
    <t>Contribuições Econômicas</t>
  </si>
  <si>
    <t>1.2.4.0.00.0.0.00.00.00</t>
  </si>
  <si>
    <t>Contribuição para o Custeio do Serviço de Iluminação Pública</t>
  </si>
  <si>
    <t>1.3.0.0.00.0.0.00.00.00</t>
  </si>
  <si>
    <t>Receita Patrimonial</t>
  </si>
  <si>
    <t>1.3.1.0.00.0.0.00.00.00</t>
  </si>
  <si>
    <t>Exploração do Patrimônio Imobiliário do Estado</t>
  </si>
  <si>
    <t>1.3.2.0.00.0.0.00.00.00</t>
  </si>
  <si>
    <t>Valores Mobiliários</t>
  </si>
  <si>
    <t>1.3.2.1.00.1.1.01.00.00</t>
  </si>
  <si>
    <t>Remuneração de Depósitos de Recursos Vinculados - Principal</t>
  </si>
  <si>
    <t>1.3.2.1.00.1.1.02.00.00</t>
  </si>
  <si>
    <t>Remuneração de Depósitos de Recursos Não Vinculados - Principal</t>
  </si>
  <si>
    <t>1.3.2.1.00.4.0.00.00.00</t>
  </si>
  <si>
    <t>1.3.2.1.00.5.0.00.00.00</t>
  </si>
  <si>
    <t>Juros de Títulos de Renda</t>
  </si>
  <si>
    <t>1.3.2.9.00.0.0.00.00.00</t>
  </si>
  <si>
    <t>Outros Valores Mobiliários</t>
  </si>
  <si>
    <t>1.3.3.0.00.0.0.00.00.00</t>
  </si>
  <si>
    <t>Delegação de Serviços Públicos Mediante Concessão, Permissão, Autorização ou Licença</t>
  </si>
  <si>
    <t>1.3.6.0.00.0.0.00.00.00</t>
  </si>
  <si>
    <t>Cessão de Direitos</t>
  </si>
  <si>
    <t>1.3.9.0.00.0.0.00.00.00</t>
  </si>
  <si>
    <t>Demais Receitas Patrimoniais</t>
  </si>
  <si>
    <t>1.4.0.0.00.0.0.00.00.00</t>
  </si>
  <si>
    <t>Receita Agropecuária</t>
  </si>
  <si>
    <t>Receita de Serviços</t>
  </si>
  <si>
    <t>1.7.0.0.00.0.0.00.00.00</t>
  </si>
  <si>
    <t>Transferências Correntes</t>
  </si>
  <si>
    <t>1.7.1.0.00.0.0.00.00.00</t>
  </si>
  <si>
    <t>Transferências da União e de suas Entidades</t>
  </si>
  <si>
    <t>1.7.1.8.01.2.0.00.00.00</t>
  </si>
  <si>
    <t>Cota-Parte do Fundo de Participação dos Municípios - Cota Mensal</t>
  </si>
  <si>
    <t>1.7.1.8.01.3.0.00.00.00</t>
  </si>
  <si>
    <t>Cota-Parte do Fundo de Participação do Municípios – 1% Cota entregue no mês de dezembro</t>
  </si>
  <si>
    <t>1.7.1.8.01.4.0.00.00.00</t>
  </si>
  <si>
    <t>Cota-Parte do Fundo de Participação dos Municípios - 1% Cota entregue no mês de julho</t>
  </si>
  <si>
    <t>1.7.1.8.01.5.0.00.00.00</t>
  </si>
  <si>
    <t>Cota-Parte do Imposto Sobre a Propriedade Territorial Rural</t>
  </si>
  <si>
    <t>1.7.1.8.02.0.0.00.00.00</t>
  </si>
  <si>
    <t>Transferência da Compensação Financeira pela Exploração de Recursos Naturais</t>
  </si>
  <si>
    <t>1.7.1.8.03.0.0.00.00.00</t>
  </si>
  <si>
    <t>Transferência de Recursos do Sistema Único de Saúde – SUS – Repasses Fundo a Fundo</t>
  </si>
  <si>
    <t>Transferências de Recursos do Fundo Nacional de Assistência Social – FNAS</t>
  </si>
  <si>
    <t>1.7.1.8.05.0.0.00.00.00</t>
  </si>
  <si>
    <t>Transferências de Recursos do Fundo Nacional do Desenvolvimento da Educação – FNDE</t>
  </si>
  <si>
    <t>1.7.1.8.06.0.0.00.00.00</t>
  </si>
  <si>
    <t>Transferência Financeira do ICMS – Desoneração – L.C. Nº 87/96</t>
  </si>
  <si>
    <t>1.7.1.8.10.0.0.00.00.00</t>
  </si>
  <si>
    <t>Transferências de Convênios da União e de Suas Entidades</t>
  </si>
  <si>
    <t>1.7.2.0.00.0.0.00.00.00</t>
  </si>
  <si>
    <t>Transferências dos Estados e do Distrito Federal e de suas Entidades</t>
  </si>
  <si>
    <t>1.7.2.8.01.1.0.00.00.00</t>
  </si>
  <si>
    <t>Cota-Parte do ICMS</t>
  </si>
  <si>
    <t>1.5.0.0.00.0.0.00.00.00</t>
  </si>
  <si>
    <t>Receita Industrial</t>
  </si>
  <si>
    <t>1.7.2.8.01.2.0.00.00.00</t>
  </si>
  <si>
    <t>Cota-Parte do IPVA</t>
  </si>
  <si>
    <t>1.7.2.8.01.3.0.00.00.00</t>
  </si>
  <si>
    <t>Cota-Parte do IPI - Municípios</t>
  </si>
  <si>
    <t>1.7.2.8.01.4.0.00.00.00</t>
  </si>
  <si>
    <t>Cota-Parte da Contribuição de Intervenção no Domínio Econômico</t>
  </si>
  <si>
    <t>1.7.2.8.01.5.0.00.00.00</t>
  </si>
  <si>
    <t>Outras Participações na Receita dos Estados</t>
  </si>
  <si>
    <t>1.7.2.8.01.9.0.00.00.00</t>
  </si>
  <si>
    <t>Outras Transferências dos Estados</t>
  </si>
  <si>
    <t>1.7.2.8.03.0.0.00.00.00</t>
  </si>
  <si>
    <t>Transferência de Recursos do Estado para Programas de Saúde – Repasse Fundo a Fundo</t>
  </si>
  <si>
    <t>1.7.2.8.10.0.0.00.00.00</t>
  </si>
  <si>
    <t>Transferência de Convênios dos Estados e do Distrito Federal e de Suas Entidades</t>
  </si>
  <si>
    <t>1.7.2.8.99.0.0.00.00.00</t>
  </si>
  <si>
    <t>1.7.3.0.00.0.0.00.00.00</t>
  </si>
  <si>
    <t>Transferências dos Municípios e de suas Entidades</t>
  </si>
  <si>
    <t>1.7.4.0.00.0.0.00.00.00</t>
  </si>
  <si>
    <t>Transferências de Instituições Privadas</t>
  </si>
  <si>
    <t>Transferências de Outras Instituições Públicas</t>
  </si>
  <si>
    <t>1.7.6.0.00.0.0.00.00.00</t>
  </si>
  <si>
    <t>Transferências do Exterior</t>
  </si>
  <si>
    <t>1.7.7.0.00.0.0.00.00.00</t>
  </si>
  <si>
    <t>Transferências de Pessoas Físicas</t>
  </si>
  <si>
    <t>1.9.0.0.00.0.0.00.00.00</t>
  </si>
  <si>
    <t>Outras Receitas Correntes</t>
  </si>
  <si>
    <t>1.9.1.0.00.0.0.00.00.00</t>
  </si>
  <si>
    <t>Multas Administrativas, Contratuais e Judiciais</t>
  </si>
  <si>
    <t>1.9.2.0.00.0.0.00.00.00</t>
  </si>
  <si>
    <t>Indenizações, Restituições e Ressarcimentos</t>
  </si>
  <si>
    <t>1.9.9.0.00.0.0.00.00.00</t>
  </si>
  <si>
    <t>Demais Receitas Correntes</t>
  </si>
  <si>
    <t>1.9.9.0.03.0.0.00.00.00</t>
  </si>
  <si>
    <t>Compensações Financeiras entre o Regime Geral e os Regimes Próprios de Previdência dos Servidores</t>
  </si>
  <si>
    <t>1.9.9.0.06.0.0.00.00.00</t>
  </si>
  <si>
    <t>Contrapartida de Subvenções ou Subsídios</t>
  </si>
  <si>
    <t>1.9.9.0.12.0.0.00.00.00</t>
  </si>
  <si>
    <t>Encargos Legais pela Inscrição em Dívida Ativa e Receitas de Ônus de Sucumbência</t>
  </si>
  <si>
    <t>1.9.9.0.99.0.0.00.00.00</t>
  </si>
  <si>
    <t>2.0.0.0.00.0.0.00.00.00</t>
  </si>
  <si>
    <t>Receitas de Capital</t>
  </si>
  <si>
    <t>2.1.0.0.00.0.0.00.00.00</t>
  </si>
  <si>
    <t>Operações de Crédito</t>
  </si>
  <si>
    <t>2.2.0.0.00.0.0.00.00.00</t>
  </si>
  <si>
    <t>Alienação de Bens</t>
  </si>
  <si>
    <t>2.2.1.0.00.0.0.00.00.00</t>
  </si>
  <si>
    <t>Alienação de Bens Móveis</t>
  </si>
  <si>
    <t>2.2.2.0.00.0.0.00.00.00</t>
  </si>
  <si>
    <t>Alienação de Bens Imóveis</t>
  </si>
  <si>
    <t>2.3.0.0.00.0.0.00.00.00</t>
  </si>
  <si>
    <t>Amortização de Empréstimos</t>
  </si>
  <si>
    <t>2.4.0.0.00.0.0.00.00.00</t>
  </si>
  <si>
    <t>Transferências de Capital</t>
  </si>
  <si>
    <t>2.4.1.0.00.0.0.00.00.00</t>
  </si>
  <si>
    <t>2.4.2.0.00.0.0.00.00.00</t>
  </si>
  <si>
    <t>2.4.3.0.00.0.0.00.00.00</t>
  </si>
  <si>
    <t>2.4.4.0.00.0.0.00.00.00</t>
  </si>
  <si>
    <t>2.4.5.0.00.0.0.00.00.00</t>
  </si>
  <si>
    <t>2.4.6.0.00.0.0.00.00.00</t>
  </si>
  <si>
    <t>2.4.7.0.00.0.0.00.00.00</t>
  </si>
  <si>
    <t>2.9.0.0.00.0.0.00.00.00</t>
  </si>
  <si>
    <t>Outras Receitas de Capital</t>
  </si>
  <si>
    <t>2.9.9.0.00.1.1.01.00.00</t>
  </si>
  <si>
    <t>Outras Receitas Diretamente Arrecadadas pelo RPPS - Principal</t>
  </si>
  <si>
    <t>2.9.9.0.00.1.1.02.00.00</t>
  </si>
  <si>
    <t>Remuneracao de Depósitos Bancários - Principal</t>
  </si>
  <si>
    <t>7.0.0.0.00.0.0.00.00.00</t>
  </si>
  <si>
    <t>8.0.0.0.00.0.0.00.00.00</t>
  </si>
  <si>
    <t>Receitas de Capital Intraorçamentárias</t>
  </si>
  <si>
    <t>9.0.0.0.0.00.0.0.00.00</t>
  </si>
  <si>
    <t>9.1.1.0.0.00.0.0.00.00</t>
  </si>
  <si>
    <t>9.1.7.0.0.00.0.0.00.00</t>
  </si>
  <si>
    <t>Deduções para o FUNDEB</t>
  </si>
  <si>
    <t>9.1.0.0.0.00.0.0.00.00</t>
  </si>
  <si>
    <t>9.2.0.0.0.00.0.0.00.00</t>
  </si>
  <si>
    <t>Pessoal  - Executivo / Indiretes</t>
  </si>
  <si>
    <t>Pessoal  - Legislativo</t>
  </si>
  <si>
    <t>Juros e Encargos da Dívida - Executiv / Indiretas</t>
  </si>
  <si>
    <t>Juros e Encargos da Dívida - Legislativo</t>
  </si>
  <si>
    <t>Outras Despesas Correntes - Executivo</t>
  </si>
  <si>
    <t>Outras Despesas Correntes - Legislativo</t>
  </si>
  <si>
    <t>Outras Despesas Correntes  RPPS</t>
  </si>
  <si>
    <t>Investimentos - Executvi / Indiretas</t>
  </si>
  <si>
    <t>Investimentos - Legislativo</t>
  </si>
  <si>
    <t xml:space="preserve">4.5.90.99.00.00.00 </t>
  </si>
  <si>
    <t>Outras Inversões Financeiras - Executvi / Indiretas</t>
  </si>
  <si>
    <t>Outras Inversões Financeiras - Legislativo</t>
  </si>
  <si>
    <t>Amortização da Dívida  - Executivo / Indiretas</t>
  </si>
  <si>
    <t>Amortização da Dívida  - Legislativo</t>
  </si>
  <si>
    <t>Amortização da Dívida  - RPPS</t>
  </si>
  <si>
    <t>CRESC.REAL DAS TRANSFER CORR DA UNIÃO</t>
  </si>
  <si>
    <t>CRESC.REAL DAS TRANSFER CORR DO ESTADO</t>
  </si>
  <si>
    <t>PERCENTUAL DE AUMENTO SALARIAL - EXECUTVO</t>
  </si>
  <si>
    <t>PERCENTUAL DE AUMENTO SALARIAL - LEGISLATIVO</t>
  </si>
  <si>
    <t>Contribuição para o Regime Próprio de Previdência Social - RPPS (dos servidores)</t>
  </si>
  <si>
    <t>% RCL</t>
  </si>
  <si>
    <t>II - DEDUÇÕES</t>
  </si>
  <si>
    <t>Contribuições Previdenciárias do Regime Próprio</t>
  </si>
  <si>
    <t>Compensação Financeira entre Regimes</t>
  </si>
  <si>
    <t>III - (+) Ajuste Perdas com o Fundeb</t>
  </si>
  <si>
    <t>I - RECEITAS CORRENTES (Exceto Intraorçamentárias)</t>
  </si>
  <si>
    <t>1.1.1.3.03.1.1.01.00.00</t>
  </si>
  <si>
    <t>1.1.1.3.03.1.1.02.00.00</t>
  </si>
  <si>
    <t xml:space="preserve"> Demais Impostos</t>
  </si>
  <si>
    <t>IRRF s/Rend.Trabalho - Principal - Ativos/Inativos do Poder Executivo/Indiretas</t>
  </si>
  <si>
    <t>IRRF s/Rend.Trabalho - Principal - Ativos/Inativos do Poder Legislativo</t>
  </si>
  <si>
    <t xml:space="preserve">Deduções da Receita Corrente </t>
  </si>
  <si>
    <t>1.7.5.8.01.1.1.00.00.00</t>
  </si>
  <si>
    <t>Transferências de Recursos do FUNDEB - Principal</t>
  </si>
  <si>
    <t>Rendimentos de Aplicações de Rec.Previdenciários</t>
  </si>
  <si>
    <t>Limite Máximo Legal   -  54 % da  RCL (alínea “b” do inciso III do artigo 20 da LRF)</t>
  </si>
  <si>
    <t>Limite Prudencial - 51,30 % da RCL (parágrafo único do artigo 22 daLRF)</t>
  </si>
  <si>
    <t>Limite de Alerta - 48,60 % da RCL (inciso II do § 1º do artigo 59 da LRF)</t>
  </si>
  <si>
    <t>PODER EXECUTIVO</t>
  </si>
  <si>
    <t xml:space="preserve">PODER LEGISLATIVO </t>
  </si>
  <si>
    <t>Limite Máximo Legal   -  6 % da  RCL (alínea “b” do inciso III do artigo 20 da LRF)</t>
  </si>
  <si>
    <t>Limite Prudencial - 5,70 % da RCL (parágrafo único do artigo 22 daLRF)</t>
  </si>
  <si>
    <t>Limite de Alerta -  5,40 % da RCL (inciso II do § 1º do artigo 59 da LRF)</t>
  </si>
  <si>
    <t>2.2 Encargos - Exceto RPPS</t>
  </si>
  <si>
    <t>2.3 Amortizações - Exceto RPPS</t>
  </si>
  <si>
    <t xml:space="preserve">AVALIAÇÃO DO CUMPRIMENTO DAS METAS FISCAIS   DO EXERCÍCIO ANTERIOR                            </t>
  </si>
  <si>
    <t>EVOLUÇÃO DO PATRIMÔNIO LÍQUIDO</t>
  </si>
  <si>
    <t>ORIGEM E APLICAÇÃO DOS RECURSOS OBTIDOS COM A ALIENAÇÃO DE ATIVOS</t>
  </si>
  <si>
    <t>ESTIMATIVA E COMPENSAÇÃO DA RENÚNCIA DE RECEITA</t>
  </si>
  <si>
    <t xml:space="preserve">MARGEM DE EXPANSÃO DAS DESPESAS OBRIGATÓRIAS DE CARÁTER CONTINUADO  </t>
  </si>
  <si>
    <t>AMF - Demonstrativo 8 (LRF, art. 4°, § 2°, inciso V)</t>
  </si>
  <si>
    <t>AMF - Demonstrativo 7 (LRF, art. 4°, § 2°, inciso V)</t>
  </si>
  <si>
    <t>AMF - Demonstrativo 5 (LRF, art.4º, §2º, inciso III)</t>
  </si>
  <si>
    <t>AMF - Demonstrativo 4 (LRF, art.4º, §2º, inciso III)</t>
  </si>
  <si>
    <t>AMF – Demonstrativo 3 (LRF, art.4º, §2º, inciso II)</t>
  </si>
  <si>
    <r>
      <t>ARF (LRF, art 4</t>
    </r>
    <r>
      <rPr>
        <u val="single"/>
        <vertAlign val="superscript"/>
        <sz val="11"/>
        <rFont val="Arial"/>
        <family val="2"/>
      </rPr>
      <t>o</t>
    </r>
    <r>
      <rPr>
        <sz val="11"/>
        <rFont val="Arial"/>
        <family val="2"/>
      </rPr>
      <t>, § 3</t>
    </r>
    <r>
      <rPr>
        <u val="single"/>
        <vertAlign val="superscript"/>
        <sz val="11"/>
        <rFont val="Arial"/>
        <family val="2"/>
      </rPr>
      <t>o</t>
    </r>
    <r>
      <rPr>
        <sz val="11"/>
        <rFont val="Arial"/>
        <family val="2"/>
      </rPr>
      <t>)</t>
    </r>
  </si>
  <si>
    <t>AMF - Demonstrativo 2 (LRF, art. 4º, §2º, inciso I)</t>
  </si>
  <si>
    <t>AMF - Demonstrativo 1 (LRF, art. 4º, § 1º)</t>
  </si>
  <si>
    <t>Indicador</t>
  </si>
  <si>
    <t>PAGA</t>
  </si>
  <si>
    <t>PAGA(Estim)</t>
  </si>
  <si>
    <t>TOTAL DAS RECEITAS ARRECADADAS</t>
  </si>
  <si>
    <t>RECEITAS PRIMÁRIAS</t>
  </si>
  <si>
    <t>Arrecadação</t>
  </si>
  <si>
    <t>Projeção</t>
  </si>
  <si>
    <t>(-)  Aplicações Financeiras em Geral</t>
  </si>
  <si>
    <t>(-) Aplicações Financeiras do RPPS</t>
  </si>
  <si>
    <t>(-) Outras Receitas Financeiras</t>
  </si>
  <si>
    <t>(-)  Operações de Crédito</t>
  </si>
  <si>
    <t>(-) Amortização de Empréstimos</t>
  </si>
  <si>
    <t>(-) Alienação de Investimentos Temporários e Permanentes</t>
  </si>
  <si>
    <t>(-) Outras Receitas de Capital -  Não Primárias</t>
  </si>
  <si>
    <t>1.6.0.0.00.0.0.00.00</t>
  </si>
  <si>
    <t>Demais Serviços</t>
  </si>
  <si>
    <t>1.6.4.0.01.1.0.00.00 + 1.6.4.0.03.1.0.00.00</t>
  </si>
  <si>
    <t>Retorno de Operações -  Juros e Encargos Financeiros / Rem. s/Repasse para Programas de Desenv.Econômico</t>
  </si>
  <si>
    <t>1.9.2.2.01.2.0.00.00</t>
  </si>
  <si>
    <t>Restituição de Convênios -  Financeiras</t>
  </si>
  <si>
    <t>1.9.2.0.00.0.0.00.00</t>
  </si>
  <si>
    <t>Outras Indenizações, Restituições e Ressarcimentos</t>
  </si>
  <si>
    <t>1.9.9.0.1.1.1.0.00.00.00</t>
  </si>
  <si>
    <t>Variação Cambial</t>
  </si>
  <si>
    <t>1.9.9.0.99.2.0.00.00.00</t>
  </si>
  <si>
    <t>Outras Receitas Financeiras</t>
  </si>
  <si>
    <t>Outras Receitas (demais receitas diversas)</t>
  </si>
  <si>
    <t xml:space="preserve">2.2.1.8.01.1.0.00.00.00 </t>
  </si>
  <si>
    <t>Alienação de Investimentos Temporários</t>
  </si>
  <si>
    <t>2.2.1.8.01.2.0.00.00.00</t>
  </si>
  <si>
    <t>Alienação de Investimenros Permanentes</t>
  </si>
  <si>
    <t>DESPESAS PRIMÁRIAS</t>
  </si>
  <si>
    <t>(-)  Juros e Encargos da Dívida</t>
  </si>
  <si>
    <t>(-)  Concessão e Empréstimos e Financiamentos</t>
  </si>
  <si>
    <t>(-) Aquisição de Títulos de Crédito</t>
  </si>
  <si>
    <t>(-) Amortização da Dívida</t>
  </si>
  <si>
    <t>(=) Receitas Primárias Correntes  (I)</t>
  </si>
  <si>
    <t>(=) Receitas Primárias de Capital (II)</t>
  </si>
  <si>
    <t>RECEITAS PRIMÁRIAS TOTAIS (III = I + II)</t>
  </si>
  <si>
    <t>(=) Despesas Primárias Correntes (IV)</t>
  </si>
  <si>
    <t>(=) Despesas Primárias de Capital (V)</t>
  </si>
  <si>
    <t>Pagamento</t>
  </si>
  <si>
    <t>Pagto Estimado</t>
  </si>
  <si>
    <t>JUROS E ENCARGOS ATIVOS (Variações Patrimoniais Aumentativas)</t>
  </si>
  <si>
    <t>4.4.1.1.1.00.00 - Juros e Encargos de Empréstimos Internos Concedidos – Consolidação</t>
  </si>
  <si>
    <t>4.4.1.1.3.00.00 - Juros e Encargos de Empréstimos Internos Concedidos - Inter Ofss – União</t>
  </si>
  <si>
    <t>4.4.1.1.4.00.00 - Juros e Encargos de Empréstimos Internos Concedidos - Inter Ofss -Estado</t>
  </si>
  <si>
    <t>4.4.1.1.5.00.00 - Juros e Encargos de Empréstimos Internos Concedidos - Inter Ofss – Município</t>
  </si>
  <si>
    <t>4.4.1.2.1.00.00 - Juros e Encargos de Empréstimos Externos Concedidos – Consolidação</t>
  </si>
  <si>
    <t>4.4.1.3.1.00.00 - Juros e Encargos de Financiamentos Internos Concedidos – Consolidação</t>
  </si>
  <si>
    <t>4.4.1.3.3.00.00 - Juros e Encargos de Financiamentos Internos Concedidos - Inter Ofss – União</t>
  </si>
  <si>
    <t>4.4.1.3.4.00.00 - Juros e Encargos de Financiamentos Internos Concedidos - Inter Ofss – Estado</t>
  </si>
  <si>
    <t>4.4.1.3.5.00.00 - Juros e Encargos de Financiamentos Internos Concedidos - Inter Ofss – Município</t>
  </si>
  <si>
    <t>4.4.1.4.1.00.00 - Juros e Encargos de Financiamentos Externos Concedidos – Consolidação</t>
  </si>
  <si>
    <t>4.4.2.1.1.00.00 - Juros e Encargos de Mora Sobre Empréstimos e Financiamentos Internos Concedidos – Consolidação</t>
  </si>
  <si>
    <t>4.4.2.1.3.00.00 - Juros e Encargos de Mora Sobre Empréstimos e Financiamentos Internos Concedidos - Inter Ofss – União</t>
  </si>
  <si>
    <t>4.4.2.1.4.00.00 - Juros e Encargos de Mora Sobre Empréstimos e Financiamentos Internos Concedidos - Inter Ofss - Estado</t>
  </si>
  <si>
    <t>4.4.2.1.5.00.00 - Juros e Encargos ee Mora Sobre Empréstimos e Financiamentos Internos Concedidos - Inter Ofss - Município</t>
  </si>
  <si>
    <t>4.4.2.2.1.00.00 - Juros e Encargos de Mora Sobre Empréstimos e Financiamentos Externos Concedidos - Consolidação</t>
  </si>
  <si>
    <t>4.4.5.1.1.00.00 - Remuneração de Depósitos Bancários - Consolidação</t>
  </si>
  <si>
    <t>4.4.5.2.1.00.00 - Remuneração de Aplicações Financeiras - Consolidação</t>
  </si>
  <si>
    <t>SOMA  DOS JUROS E ENCARGOS ATIVOS  (VIII)</t>
  </si>
  <si>
    <t>JUROS E ENCARGOS PASSIVOS (Variações Patrimoniais Diminutivas)</t>
  </si>
  <si>
    <t>SOMA  DOS JUROS E ENCARGOS PASSIVOS (IX)</t>
  </si>
  <si>
    <t>3.4.1.1.1.00.00 - Juros e Encargos da Dívida Contratual Interna - Consolidação</t>
  </si>
  <si>
    <t>3.4.1.1.3.00.00 - Juros e Encargos da Dívida Contratual Interna - Inter Ofss - União</t>
  </si>
  <si>
    <t>3.4.1.1.4.00.00 - Juros e Encargos da Dívida Contratual Interna - Inter Ofss - Estado</t>
  </si>
  <si>
    <t>3.4.1.1.5.00.00 - Juros e Encargos da Dívida Contratual Interna - Inter Ofss - Município</t>
  </si>
  <si>
    <t>3.4.1.2.1.00.00 - Juros e Encargos da Dívida Contratual Externa - Consolidação</t>
  </si>
  <si>
    <t>3.4.1.3.1.00.00 - Juros e Encargos da Dívida Mobiliaria - Consolidação</t>
  </si>
  <si>
    <t>3.4.1.4.1.00.00 - Juros e Encargos de Empréstimos por Antecipação de Receita Orçamentária – Consolidação</t>
  </si>
  <si>
    <t>3.4.1.8.1.00.00 - Outros Juros e Encargos de Empréstimos e Financiamentos Internos – Consolidação</t>
  </si>
  <si>
    <t>3.4.1.8.3.00.00 - Outros Juros e Encargos de Empréstimos e Financiamentos Internos - Inter Ofss – União</t>
  </si>
  <si>
    <t>3.4.1.8.4.00.00 - Outros Juros e Encargos de Empréstimos e Financiamentos Internos - Inter Ofss – Estado</t>
  </si>
  <si>
    <t>3.4.1.8.5.00.00 - Outros Juros e Encargos de Empréstimos e Financiamentos Internos - Inter Ofss - Município</t>
  </si>
  <si>
    <t>3.4.1.9.1.00.00 - Outros Juros e Encargos de Empréstimos e Financiamentos Externos - Consolidação</t>
  </si>
  <si>
    <t>3.4.2.1.1.00.00 - Juros e Encargos de Mora de Empréstimos e Financiamentos Internos Obtidos - Consolidação</t>
  </si>
  <si>
    <t>3.4.2.1.3.00.00 - Juros e Encargos de Mora de Empréstimos e Financiamentos Internos Obtidos - Inter Ofss - União</t>
  </si>
  <si>
    <t>3.4.2.1.4.00.00 - Juros e Encargos de Mora de Empréstimos e Financiamentos Internos Obtidos - Inter Ofss - Estado</t>
  </si>
  <si>
    <t>3.4.2.1.5.00.00 -  Juros e Encargos de Mora de Empréstimos e Financiamentos Internos Obtidos - Inter Ofss - Município</t>
  </si>
  <si>
    <t>3.4.2.2.1.00.00 - Juros e Encargos de Mora de Empréstimos e Financiamentos Externos Obtidos - Consolidação</t>
  </si>
  <si>
    <t>RESULTADO NOMINAL  -  ACIMA DA LINHA (X = VII + VIII - IX))</t>
  </si>
  <si>
    <t>Lucros ou Prejuízos Acumulados</t>
  </si>
  <si>
    <t xml:space="preserve">    Dívida Mobiliária</t>
  </si>
  <si>
    <t xml:space="preserve">    Dívida Contratual (inclusive parcelamentos)</t>
  </si>
  <si>
    <t xml:space="preserve">    Precatórios posteriores a 05-05-2000</t>
  </si>
  <si>
    <t xml:space="preserve"> DÍVIDA CONSOLIDADA (I)</t>
  </si>
  <si>
    <t>DISPONIBILIDADES DE CAIXA (II)</t>
  </si>
  <si>
    <t xml:space="preserve">   Disponibilidade da Caixa Bruta</t>
  </si>
  <si>
    <t xml:space="preserve">   (-) Restos a Pagar Processados</t>
  </si>
  <si>
    <t>DIVIDA CONSOLIDADA LÍQUIDA (III = I - II)</t>
  </si>
  <si>
    <t xml:space="preserve">   Demais Haveres Financeiros</t>
  </si>
  <si>
    <t>Previsão (Saldo Médio)</t>
  </si>
  <si>
    <t>Cronograma Anual de Operações de Crédito e  de Amortização e Serviço da Dívida</t>
  </si>
  <si>
    <r>
      <t>( R ) Deduções da Receita</t>
    </r>
    <r>
      <rPr>
        <b/>
        <sz val="10"/>
        <color indexed="10"/>
        <rFont val="Arial"/>
        <family val="2"/>
      </rPr>
      <t xml:space="preserve"> </t>
    </r>
  </si>
  <si>
    <r>
      <t>Deduções da Receita de Impostos</t>
    </r>
    <r>
      <rPr>
        <sz val="10"/>
        <color indexed="10"/>
        <rFont val="Arial"/>
        <family val="2"/>
      </rPr>
      <t xml:space="preserve"> (digitar com sinal negativo)</t>
    </r>
  </si>
  <si>
    <r>
      <t>Demais Deduções da Receita de Capital</t>
    </r>
    <r>
      <rPr>
        <sz val="10"/>
        <color indexed="10"/>
        <rFont val="Arial"/>
        <family val="2"/>
      </rPr>
      <t xml:space="preserve"> (digitar com sinal negativo)</t>
    </r>
  </si>
  <si>
    <t>Receitas Correntes Intraorçamentárias</t>
  </si>
  <si>
    <t>Receitas Correntes - Exceto Intraorçamentárias</t>
  </si>
  <si>
    <t>Receitas de Capital - Exceto Intraorçamentárias</t>
  </si>
  <si>
    <t>Despesas Correntes - Exceto Intraorçamentárias</t>
  </si>
  <si>
    <t>Despesas de Capital - Exceto Intraorçamentárias</t>
  </si>
  <si>
    <t>3.1.91.00.00.00.00</t>
  </si>
  <si>
    <t>3.2.91.00.00.00.00</t>
  </si>
  <si>
    <t>3.3.91.00.00.00.00</t>
  </si>
  <si>
    <t>4.4.91.00.00.00.00</t>
  </si>
  <si>
    <t xml:space="preserve">4.5.91.00.00.00.00 </t>
  </si>
  <si>
    <t>4.6.91.00.00.00.00</t>
  </si>
  <si>
    <t/>
  </si>
  <si>
    <t>(-) Aquisiç. De Títulos de Capital Já Integralizado</t>
  </si>
  <si>
    <r>
      <t xml:space="preserve">Juros e encargos da Dívida - </t>
    </r>
    <r>
      <rPr>
        <b/>
        <sz val="12"/>
        <color indexed="10"/>
        <rFont val="Arial"/>
        <family val="2"/>
      </rPr>
      <t>INTRAORÇAMENTÁRIAS</t>
    </r>
  </si>
  <si>
    <r>
      <t xml:space="preserve">Outras Despesas Correntes - </t>
    </r>
    <r>
      <rPr>
        <b/>
        <sz val="12"/>
        <color indexed="10"/>
        <rFont val="Arial"/>
        <family val="2"/>
      </rPr>
      <t>INTRAORÇAMENTÁRIAS</t>
    </r>
  </si>
  <si>
    <r>
      <t xml:space="preserve">Inversões Financeiras - </t>
    </r>
    <r>
      <rPr>
        <b/>
        <sz val="12"/>
        <color indexed="10"/>
        <rFont val="Arial"/>
        <family val="2"/>
      </rPr>
      <t>INTRAORÇAMENTÁRIAS</t>
    </r>
  </si>
  <si>
    <r>
      <t xml:space="preserve">Amortização da Dívida  - </t>
    </r>
    <r>
      <rPr>
        <b/>
        <sz val="12"/>
        <color indexed="10"/>
        <rFont val="Arial"/>
        <family val="2"/>
      </rPr>
      <t>INTRAORÇAMENTÁRIAS</t>
    </r>
  </si>
  <si>
    <t xml:space="preserve">TOTAL DAS DESPESAS </t>
  </si>
  <si>
    <t>RESULTADO ORÇAMENTÁRIO / RESERVA - SEM RPPS</t>
  </si>
  <si>
    <t>RESULTADO ORÇAMENTÁRIO / RESERVA DO RPPS</t>
  </si>
  <si>
    <t xml:space="preserve">   </t>
  </si>
  <si>
    <t>RECEITAS DE CAPITAL</t>
  </si>
  <si>
    <t xml:space="preserve">    ALIENAÇÃO DE ATIVOS </t>
  </si>
  <si>
    <t xml:space="preserve">        Alienação de Bens Intangíveis</t>
  </si>
  <si>
    <t xml:space="preserve">TOTAL </t>
  </si>
  <si>
    <t>APLICAÇÃO DOS RECURSOS DA ALIENAÇÃO DE ATIVOS</t>
  </si>
  <si>
    <r>
      <rPr>
        <b/>
        <sz val="9"/>
        <color indexed="10"/>
        <rFont val="Arial"/>
        <family val="2"/>
      </rPr>
      <t xml:space="preserve">TABELA  01 </t>
    </r>
    <r>
      <rPr>
        <b/>
        <sz val="9"/>
        <rFont val="Arial"/>
        <family val="2"/>
      </rPr>
      <t>- Parâmentos Utilizados nas Estimativas das Receitas e Despesas</t>
    </r>
  </si>
  <si>
    <r>
      <rPr>
        <b/>
        <sz val="12"/>
        <color indexed="10"/>
        <rFont val="Arial"/>
        <family val="2"/>
      </rPr>
      <t xml:space="preserve">Tabela 02 </t>
    </r>
    <r>
      <rPr>
        <b/>
        <sz val="12"/>
        <rFont val="Arial"/>
        <family val="2"/>
      </rPr>
      <t>- Memória de Cálculo das Estimativas das Receitas</t>
    </r>
  </si>
  <si>
    <r>
      <rPr>
        <b/>
        <sz val="8"/>
        <color indexed="10"/>
        <rFont val="Times New Roman"/>
        <family val="1"/>
      </rPr>
      <t xml:space="preserve">TABELA 05 </t>
    </r>
    <r>
      <rPr>
        <b/>
        <sz val="8"/>
        <rFont val="Times New Roman"/>
        <family val="1"/>
      </rPr>
      <t xml:space="preserve">- Demonstrativo da Evolução da Dívida Consolidada Líquida </t>
    </r>
  </si>
  <si>
    <r>
      <rPr>
        <b/>
        <sz val="11"/>
        <color indexed="10"/>
        <rFont val="Calibri"/>
        <family val="2"/>
      </rPr>
      <t>TABELA 06 -</t>
    </r>
    <r>
      <rPr>
        <b/>
        <sz val="11"/>
        <rFont val="Calibri"/>
        <family val="2"/>
      </rPr>
      <t xml:space="preserve"> Demonstrativo da  Memória de Cálculo do Resultado Primário e Nominal  -  ACIMA DA LINHA</t>
    </r>
  </si>
  <si>
    <r>
      <t>Memória de Cálculo das Estimativas de</t>
    </r>
    <r>
      <rPr>
        <b/>
        <sz val="12"/>
        <color indexed="10"/>
        <rFont val="Arial"/>
        <family val="2"/>
      </rPr>
      <t xml:space="preserve"> Pagamento das Despesas</t>
    </r>
    <r>
      <rPr>
        <b/>
        <sz val="12"/>
        <rFont val="Arial"/>
        <family val="2"/>
      </rPr>
      <t xml:space="preserve"> - Inclusive Restos a Pagar</t>
    </r>
  </si>
  <si>
    <t>Preenchimento opcional cfe. Item 02.01.03.01 da 10ª edição do MDF</t>
  </si>
  <si>
    <t>Taxa de Câmbio (Média do Ano)</t>
  </si>
  <si>
    <r>
      <t xml:space="preserve">Receitas Correntes Intraorçamentárias </t>
    </r>
    <r>
      <rPr>
        <b/>
        <sz val="10"/>
        <color indexed="10"/>
        <rFont val="Arial"/>
        <family val="2"/>
      </rPr>
      <t>-RPPS</t>
    </r>
  </si>
  <si>
    <r>
      <t xml:space="preserve">Receitas Correntes Intraorçamentárias </t>
    </r>
    <r>
      <rPr>
        <b/>
        <sz val="10"/>
        <color indexed="10"/>
        <rFont val="Arial"/>
        <family val="2"/>
      </rPr>
      <t>- Outras</t>
    </r>
  </si>
  <si>
    <r>
      <t xml:space="preserve">Receitas de Capital Intraorçamentárias </t>
    </r>
    <r>
      <rPr>
        <b/>
        <sz val="10"/>
        <color indexed="10"/>
        <rFont val="Arial"/>
        <family val="2"/>
      </rPr>
      <t>- RPPS</t>
    </r>
  </si>
  <si>
    <r>
      <t xml:space="preserve">Receitas de Capital Intraorçamentárias </t>
    </r>
    <r>
      <rPr>
        <b/>
        <sz val="10"/>
        <color indexed="10"/>
        <rFont val="Arial"/>
        <family val="2"/>
      </rPr>
      <t>- Outras</t>
    </r>
  </si>
  <si>
    <t>RESERVA DE CONTINGÊNCIA - PREVISÃO (VII)</t>
  </si>
  <si>
    <t>DESPESAS PRIMÁRIAS ANTES DA RESERVA DE CONTINGÊNCIA (VI = IV + V)</t>
  </si>
  <si>
    <t>DESPESAS PRIMÁRIAS APÓS A RESERVA DE CONTINGÊNCIA (VIII = VI+ VII)</t>
  </si>
  <si>
    <t>META DE RESULTADO PRIMÁRIO A SER CONSIDERADA (IX = III - VIII)</t>
  </si>
  <si>
    <t>1.7.1.8.99.0.0.00.00.00</t>
  </si>
  <si>
    <t>Outras Transferências da União</t>
  </si>
  <si>
    <r>
      <t xml:space="preserve">Remuneração dos Recursos do Regime Próprio de Previdência Social - RPPS  </t>
    </r>
    <r>
      <rPr>
        <sz val="10"/>
        <color indexed="10"/>
        <rFont val="Arial"/>
        <family val="2"/>
      </rPr>
      <t>(Valor Líquido Arrecadado)</t>
    </r>
  </si>
  <si>
    <r>
      <t xml:space="preserve">Demais Dedu.da Receita Corrente - </t>
    </r>
    <r>
      <rPr>
        <b/>
        <sz val="10"/>
        <color indexed="10"/>
        <rFont val="Arial"/>
        <family val="2"/>
      </rPr>
      <t>Exceto Rend Negativo do RPPS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(digitar com sinal negativo)</t>
    </r>
  </si>
  <si>
    <t>Apuração Conforme a Instrução Normativa nº 04/2021, do TCE/RS</t>
  </si>
  <si>
    <r>
      <rPr>
        <b/>
        <sz val="10"/>
        <color indexed="10"/>
        <rFont val="Arial"/>
        <family val="2"/>
      </rPr>
      <t>Tabela 03 -</t>
    </r>
    <r>
      <rPr>
        <b/>
        <sz val="10"/>
        <color indexed="8"/>
        <rFont val="Arial"/>
        <family val="2"/>
      </rPr>
      <t xml:space="preserve"> Estimativas para a Receita Corrente Líquida</t>
    </r>
  </si>
  <si>
    <t>IV - RECEITA CORRENTE LÍQUIDA PREVISTA (I-II+III)</t>
  </si>
  <si>
    <t>Valor Previsto 2022</t>
  </si>
  <si>
    <t>Preenchimento Opcional Cfe. Item 02.01.03.01 da 11ª Edição do MDF</t>
  </si>
  <si>
    <t>METAS ANUAIS</t>
  </si>
  <si>
    <t>(a / RCL)</t>
  </si>
  <si>
    <t>(b / RCL)</t>
  </si>
  <si>
    <t>(c / RCL)</t>
  </si>
  <si>
    <t xml:space="preserve"> Receita Total</t>
  </si>
  <si>
    <t xml:space="preserve"> Receitas Primárias (I)</t>
  </si>
  <si>
    <t xml:space="preserve"> Receitas Primárias Correntes</t>
  </si>
  <si>
    <t xml:space="preserve"> Impostos, Taxas e Contribuições de Melhoria</t>
  </si>
  <si>
    <t xml:space="preserve"> Contribuições</t>
  </si>
  <si>
    <t xml:space="preserve"> Transferências Correntes</t>
  </si>
  <si>
    <t xml:space="preserve"> Demais Receitas Primárias Correntes</t>
  </si>
  <si>
    <t xml:space="preserve"> Receitas Primárias de Capital</t>
  </si>
  <si>
    <t xml:space="preserve"> Pessoal e Encargos Sociais</t>
  </si>
  <si>
    <t xml:space="preserve"> Despesas Primárias de Capital</t>
  </si>
  <si>
    <t xml:space="preserve"> Pagamento de Restos a Pagar de Despesas Primárias</t>
  </si>
  <si>
    <t xml:space="preserve"> Resultado Primário (III) = (I – II)</t>
  </si>
  <si>
    <t xml:space="preserve"> Juros, Encargos e Variações Monetárias Ativos (IV)</t>
  </si>
  <si>
    <t xml:space="preserve"> Juros, Encargos e Variações Monetárias Passivos (V)</t>
  </si>
  <si>
    <t xml:space="preserve"> Resultado Nominal - (VI) = (III + (IV - V))</t>
  </si>
  <si>
    <t xml:space="preserve"> Dívida Consolidada Líquida</t>
  </si>
  <si>
    <t>Receitas Primárias advindas de PPP (VII)</t>
  </si>
  <si>
    <t>Despesas Primárias geradas por PPP (VIII)</t>
  </si>
  <si>
    <t>Impacto do saldo das PPPs (IX) = (VII - VIII)</t>
  </si>
  <si>
    <t>EXERCÍO DE 2022</t>
  </si>
  <si>
    <t xml:space="preserve"> Outras Despesas Correntes (Primárias)</t>
  </si>
  <si>
    <r>
      <t xml:space="preserve">Pessoal   - </t>
    </r>
    <r>
      <rPr>
        <b/>
        <sz val="12"/>
        <color indexed="10"/>
        <rFont val="Arial"/>
        <family val="2"/>
      </rPr>
      <t>Restos a Pagar Pagos</t>
    </r>
  </si>
  <si>
    <r>
      <t xml:space="preserve">Juros e encargos da Dívida - </t>
    </r>
    <r>
      <rPr>
        <b/>
        <sz val="12"/>
        <color indexed="10"/>
        <rFont val="Arial"/>
        <family val="2"/>
      </rPr>
      <t xml:space="preserve">Restos a Pagar Pagos </t>
    </r>
  </si>
  <si>
    <r>
      <t>Outras Despesas Correntes  -</t>
    </r>
    <r>
      <rPr>
        <b/>
        <sz val="12"/>
        <color indexed="10"/>
        <rFont val="Arial"/>
        <family val="2"/>
      </rPr>
      <t xml:space="preserve"> Restos a Pagar Pagos</t>
    </r>
  </si>
  <si>
    <t xml:space="preserve">Investimentos  RPPS </t>
  </si>
  <si>
    <r>
      <t xml:space="preserve">Investimentos  - </t>
    </r>
    <r>
      <rPr>
        <b/>
        <sz val="12"/>
        <color indexed="10"/>
        <rFont val="Arial"/>
        <family val="2"/>
      </rPr>
      <t>INTRAORÇAMENTÁRIAS</t>
    </r>
  </si>
  <si>
    <r>
      <t xml:space="preserve">Investimentos  - </t>
    </r>
    <r>
      <rPr>
        <b/>
        <sz val="12"/>
        <color indexed="10"/>
        <rFont val="Arial"/>
        <family val="2"/>
      </rPr>
      <t>Restos a Pagar Pagos</t>
    </r>
  </si>
  <si>
    <r>
      <t xml:space="preserve">Outras Inversões Financeiras - </t>
    </r>
    <r>
      <rPr>
        <b/>
        <sz val="12"/>
        <color indexed="10"/>
        <rFont val="Arial"/>
        <family val="2"/>
      </rPr>
      <t>Restos a a  Pagar Pagos</t>
    </r>
  </si>
  <si>
    <r>
      <t xml:space="preserve">Amortização da Dívida  - </t>
    </r>
    <r>
      <rPr>
        <b/>
        <sz val="12"/>
        <color indexed="10"/>
        <rFont val="Arial"/>
        <family val="2"/>
      </rPr>
      <t>Restos a Pagar Pagos</t>
    </r>
  </si>
  <si>
    <t>Reserva de Contingência (II-a)</t>
  </si>
  <si>
    <t xml:space="preserve"> Despesas Primárias Correntes</t>
  </si>
  <si>
    <t xml:space="preserve"> Despesas Primárias (II + IIa)</t>
  </si>
  <si>
    <t>SALDOS DE EXERCÍCIOS ANTERIORES A 2018</t>
  </si>
  <si>
    <t>1.7.1.8.12.0.0.00.00.00</t>
  </si>
  <si>
    <t xml:space="preserve"> </t>
  </si>
  <si>
    <t>Município de :SANTA TEREZA/RS</t>
  </si>
  <si>
    <t>Fonte:Sistema contábil do Município - 02/09/2021</t>
  </si>
  <si>
    <t>LEI DE DIRETRIZES ORÇAMENTÁRIAS  PARA 2023</t>
  </si>
  <si>
    <r>
      <t>Despesas Com Pessoal  -</t>
    </r>
    <r>
      <rPr>
        <b/>
        <sz val="12"/>
        <color indexed="10"/>
        <rFont val="Arial"/>
        <family val="2"/>
      </rPr>
      <t xml:space="preserve"> INTRAORÇ.</t>
    </r>
  </si>
  <si>
    <t>Lei de Diretrizes Orçamentárias para o Exercício de 2023</t>
  </si>
  <si>
    <r>
      <rPr>
        <b/>
        <sz val="11"/>
        <color indexed="10"/>
        <rFont val="Arial"/>
        <family val="2"/>
      </rPr>
      <t>Tabela 04 -</t>
    </r>
    <r>
      <rPr>
        <b/>
        <sz val="11"/>
        <color indexed="8"/>
        <rFont val="Arial"/>
        <family val="2"/>
      </rPr>
      <t xml:space="preserve"> Estimativa de Limites de Gastos com Pessoal do Poder Executivo e Legislativo para o período de 2023 a 2025</t>
    </r>
  </si>
  <si>
    <t>LEI DE DIRETRIZES ORÇAMENTÁRIAS PARA 2023</t>
  </si>
  <si>
    <t xml:space="preserve"> EXERCÍCIO DE 2023</t>
  </si>
  <si>
    <t>Fonte:Sistema contábil do Município - 11/08/2022</t>
  </si>
  <si>
    <t>EXERCÍCIO DE 2023</t>
  </si>
  <si>
    <t>Impostos e Taxas</t>
  </si>
  <si>
    <t>População</t>
  </si>
  <si>
    <t>Com a propria arrecadação do principal, que consideramos incobrável sem o refiz.</t>
  </si>
  <si>
    <t>Parcelamento, com redução dos acréscimos de multas e juros.</t>
  </si>
  <si>
    <t>MUNICÍPIO DE SANTA TEREZA/RS</t>
  </si>
  <si>
    <t>LEI DE DIRETRIZES ORÇAMENTÁRIAS - 2023</t>
  </si>
  <si>
    <t>ATÉ EXERC ANTERIOR - 2021</t>
  </si>
  <si>
    <t>NO EXERCÍCIO DE 2022</t>
  </si>
  <si>
    <t>A EXECUTAR EM 2023</t>
  </si>
  <si>
    <t>RECURSOS PRIORIZADOS PARA 2023</t>
  </si>
  <si>
    <t>2021 (a)</t>
  </si>
  <si>
    <t>2021 (b)</t>
  </si>
  <si>
    <t>Valor da Receita Corrente Líquida de 2021</t>
  </si>
  <si>
    <t xml:space="preserve">ANEXO II -  RISCOS FISCAIS 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</si>
</sst>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_);[Red]\(0\)"/>
    <numFmt numFmtId="191" formatCode="#,##0.0"/>
    <numFmt numFmtId="192" formatCode="mmm\-yy"/>
    <numFmt numFmtId="193" formatCode="d/m"/>
    <numFmt numFmtId="194" formatCode="d/m/yy"/>
    <numFmt numFmtId="195" formatCode="mmmm\-yy"/>
    <numFmt numFmtId="196" formatCode="d\-mmm"/>
    <numFmt numFmtId="197" formatCode="0.0"/>
    <numFmt numFmtId="198" formatCode="0.000"/>
    <numFmt numFmtId="199" formatCode="\ @"/>
    <numFmt numFmtId="200" formatCode="\ \ \ \ @"/>
    <numFmt numFmtId="201" formatCode="\ \ \ \ \ @"/>
    <numFmt numFmtId="202" formatCode="\ \ \ \ \ \ \ \ \ \ \ \ \ \ \ @"/>
    <numFmt numFmtId="203" formatCode="0.000%"/>
    <numFmt numFmtId="204" formatCode="[$-416]dddd\,\ d&quot; de &quot;mmmm&quot; de &quot;yyyy"/>
    <numFmt numFmtId="205" formatCode="00000"/>
    <numFmt numFmtId="206" formatCode="0&quot;.&quot;0&quot;.&quot;0&quot;.&quot;0&quot;.&quot;00&quot;.&quot;0&quot;.&quot;0"/>
    <numFmt numFmtId="207" formatCode="#,##0.00_ ;\-#,##0.00\ "/>
    <numFmt numFmtId="208" formatCode="_(* #,##0_);_(* \(#,##0\);_(* &quot;-&quot;??_);_(@_)"/>
    <numFmt numFmtId="209" formatCode="&quot;Sim&quot;;&quot;Sim&quot;;&quot;Não&quot;"/>
    <numFmt numFmtId="210" formatCode="&quot;Verdadeiro&quot;;&quot;Verdadeiro&quot;;&quot;Falso&quot;"/>
    <numFmt numFmtId="211" formatCode="&quot;Ativar&quot;;&quot;Ativar&quot;;&quot;Desativar&quot;"/>
    <numFmt numFmtId="212" formatCode="[$€-2]\ #,##0.00_);[Red]\([$€-2]\ #,##0.00\)"/>
    <numFmt numFmtId="213" formatCode="0&quot;.&quot;0&quot;.&quot;0&quot;.&quot;0&quot;.&quot;0&quot;.&quot;00&quot;.&quot;00"/>
    <numFmt numFmtId="214" formatCode="&quot;Ativado&quot;;&quot;Ativado&quot;;&quot;Desativado&quot;"/>
  </numFmts>
  <fonts count="8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color indexed="57"/>
      <name val="Arial"/>
      <family val="2"/>
    </font>
    <font>
      <sz val="14"/>
      <color indexed="17"/>
      <name val="Helv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Helv"/>
      <family val="0"/>
    </font>
    <font>
      <u val="single"/>
      <vertAlign val="superscript"/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5" fillId="21" borderId="5" applyNumberFormat="0" applyAlignment="0" applyProtection="0"/>
    <xf numFmtId="175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8">
    <xf numFmtId="0" fontId="0" fillId="0" borderId="0" xfId="0" applyAlignment="1">
      <alignment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Border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3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 applyProtection="1">
      <alignment horizontal="left"/>
      <protection locked="0"/>
    </xf>
    <xf numFmtId="38" fontId="19" fillId="0" borderId="0" xfId="0" applyNumberFormat="1" applyFont="1" applyBorder="1" applyAlignment="1" applyProtection="1">
      <alignment horizontal="centerContinuous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 vertical="center"/>
      <protection locked="0"/>
    </xf>
    <xf numFmtId="38" fontId="19" fillId="0" borderId="0" xfId="0" applyNumberFormat="1" applyFont="1" applyAlignment="1" applyProtection="1">
      <alignment/>
      <protection locked="0"/>
    </xf>
    <xf numFmtId="190" fontId="10" fillId="34" borderId="10" xfId="0" applyNumberFormat="1" applyFont="1" applyFill="1" applyBorder="1" applyAlignment="1" applyProtection="1">
      <alignment horizontal="center"/>
      <protection locked="0"/>
    </xf>
    <xf numFmtId="190" fontId="10" fillId="34" borderId="11" xfId="0" applyNumberFormat="1" applyFont="1" applyFill="1" applyBorder="1" applyAlignment="1" applyProtection="1">
      <alignment horizontal="center"/>
      <protection locked="0"/>
    </xf>
    <xf numFmtId="38" fontId="10" fillId="0" borderId="10" xfId="0" applyNumberFormat="1" applyFont="1" applyBorder="1" applyAlignment="1" applyProtection="1">
      <alignment/>
      <protection locked="0"/>
    </xf>
    <xf numFmtId="38" fontId="10" fillId="0" borderId="11" xfId="0" applyNumberFormat="1" applyFont="1" applyBorder="1" applyAlignment="1" applyProtection="1">
      <alignment/>
      <protection locked="0"/>
    </xf>
    <xf numFmtId="38" fontId="10" fillId="33" borderId="11" xfId="0" applyNumberFormat="1" applyFont="1" applyFill="1" applyBorder="1" applyAlignment="1" applyProtection="1">
      <alignment/>
      <protection locked="0"/>
    </xf>
    <xf numFmtId="38" fontId="10" fillId="0" borderId="12" xfId="0" applyNumberFormat="1" applyFont="1" applyBorder="1" applyAlignment="1" applyProtection="1">
      <alignment/>
      <protection locked="0"/>
    </xf>
    <xf numFmtId="38" fontId="10" fillId="33" borderId="13" xfId="0" applyNumberFormat="1" applyFont="1" applyFill="1" applyBorder="1" applyAlignment="1" applyProtection="1">
      <alignment/>
      <protection locked="0"/>
    </xf>
    <xf numFmtId="38" fontId="10" fillId="0" borderId="14" xfId="0" applyNumberFormat="1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4" fontId="20" fillId="33" borderId="0" xfId="53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177" fontId="0" fillId="0" borderId="15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3" fillId="0" borderId="16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4" fillId="0" borderId="0" xfId="0" applyFont="1" applyAlignment="1">
      <alignment/>
    </xf>
    <xf numFmtId="4" fontId="6" fillId="33" borderId="0" xfId="53" applyNumberFormat="1" applyFont="1" applyFill="1" applyBorder="1" applyAlignment="1">
      <alignment/>
    </xf>
    <xf numFmtId="4" fontId="17" fillId="33" borderId="0" xfId="53" applyNumberFormat="1" applyFont="1" applyFill="1" applyBorder="1" applyAlignment="1">
      <alignment/>
    </xf>
    <xf numFmtId="0" fontId="6" fillId="0" borderId="0" xfId="0" applyFont="1" applyAlignment="1">
      <alignment/>
    </xf>
    <xf numFmtId="4" fontId="17" fillId="0" borderId="0" xfId="0" applyNumberFormat="1" applyFont="1" applyBorder="1" applyAlignment="1">
      <alignment/>
    </xf>
    <xf numFmtId="0" fontId="24" fillId="0" borderId="0" xfId="0" applyFont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 horizontal="left"/>
    </xf>
    <xf numFmtId="173" fontId="0" fillId="0" borderId="18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177" fontId="17" fillId="0" borderId="15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Border="1" applyAlignment="1">
      <alignment/>
    </xf>
    <xf numFmtId="177" fontId="6" fillId="0" borderId="15" xfId="0" applyNumberFormat="1" applyFont="1" applyFill="1" applyBorder="1" applyAlignment="1" applyProtection="1">
      <alignment horizontal="right"/>
      <protection locked="0"/>
    </xf>
    <xf numFmtId="177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 horizontal="left"/>
    </xf>
    <xf numFmtId="43" fontId="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9" fillId="34" borderId="0" xfId="0" applyFont="1" applyFill="1" applyAlignment="1">
      <alignment/>
    </xf>
    <xf numFmtId="0" fontId="30" fillId="0" borderId="0" xfId="0" applyFont="1" applyAlignment="1" applyProtection="1">
      <alignment/>
      <protection locked="0"/>
    </xf>
    <xf numFmtId="0" fontId="28" fillId="0" borderId="0" xfId="0" applyFont="1" applyFill="1" applyAlignment="1">
      <alignment/>
    </xf>
    <xf numFmtId="177" fontId="2" fillId="0" borderId="15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4" fontId="10" fillId="33" borderId="11" xfId="0" applyNumberFormat="1" applyFont="1" applyFill="1" applyBorder="1" applyAlignment="1" applyProtection="1">
      <alignment vertical="center"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90" fontId="1" fillId="34" borderId="10" xfId="0" applyNumberFormat="1" applyFont="1" applyFill="1" applyBorder="1" applyAlignment="1">
      <alignment horizontal="center" vertical="center"/>
    </xf>
    <xf numFmtId="190" fontId="1" fillId="34" borderId="11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 applyProtection="1">
      <alignment/>
      <protection locked="0"/>
    </xf>
    <xf numFmtId="38" fontId="4" fillId="0" borderId="0" xfId="0" applyNumberFormat="1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38" fontId="3" fillId="0" borderId="0" xfId="0" applyNumberFormat="1" applyFont="1" applyFill="1" applyAlignment="1" applyProtection="1">
      <alignment/>
      <protection locked="0"/>
    </xf>
    <xf numFmtId="38" fontId="4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0" fontId="9" fillId="35" borderId="20" xfId="0" applyFont="1" applyFill="1" applyBorder="1" applyAlignment="1">
      <alignment/>
    </xf>
    <xf numFmtId="177" fontId="9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43" fontId="0" fillId="0" borderId="17" xfId="0" applyNumberFormat="1" applyFont="1" applyFill="1" applyBorder="1" applyAlignment="1">
      <alignment horizontal="right" wrapText="1"/>
    </xf>
    <xf numFmtId="43" fontId="0" fillId="0" borderId="17" xfId="0" applyNumberFormat="1" applyFont="1" applyFill="1" applyBorder="1" applyAlignment="1" applyProtection="1">
      <alignment horizontal="right"/>
      <protection locked="0"/>
    </xf>
    <xf numFmtId="0" fontId="32" fillId="36" borderId="21" xfId="0" applyFont="1" applyFill="1" applyBorder="1" applyAlignment="1" applyProtection="1">
      <alignment horizontal="center" vertical="center"/>
      <protection/>
    </xf>
    <xf numFmtId="0" fontId="32" fillId="36" borderId="15" xfId="0" applyFont="1" applyFill="1" applyBorder="1" applyAlignment="1" applyProtection="1">
      <alignment horizontal="center" vertical="center"/>
      <protection/>
    </xf>
    <xf numFmtId="49" fontId="32" fillId="36" borderId="21" xfId="0" applyNumberFormat="1" applyFont="1" applyFill="1" applyBorder="1" applyAlignment="1" applyProtection="1">
      <alignment vertical="center"/>
      <protection/>
    </xf>
    <xf numFmtId="43" fontId="32" fillId="36" borderId="15" xfId="0" applyNumberFormat="1" applyFont="1" applyFill="1" applyBorder="1" applyAlignment="1" applyProtection="1">
      <alignment vertical="center"/>
      <protection/>
    </xf>
    <xf numFmtId="49" fontId="32" fillId="36" borderId="21" xfId="0" applyNumberFormat="1" applyFont="1" applyFill="1" applyBorder="1" applyAlignment="1" applyProtection="1">
      <alignment horizontal="left" vertical="center"/>
      <protection/>
    </xf>
    <xf numFmtId="43" fontId="32" fillId="36" borderId="15" xfId="0" applyNumberFormat="1" applyFont="1" applyFill="1" applyBorder="1" applyAlignment="1" applyProtection="1">
      <alignment horizontal="left" vertical="center"/>
      <protection/>
    </xf>
    <xf numFmtId="0" fontId="33" fillId="36" borderId="0" xfId="0" applyFont="1" applyFill="1" applyAlignment="1" applyProtection="1">
      <alignment horizontal="left" vertical="center" indent="1"/>
      <protection/>
    </xf>
    <xf numFmtId="43" fontId="33" fillId="36" borderId="15" xfId="0" applyNumberFormat="1" applyFont="1" applyFill="1" applyBorder="1" applyAlignment="1" applyProtection="1">
      <alignment horizontal="left" vertical="center" indent="1"/>
      <protection/>
    </xf>
    <xf numFmtId="49" fontId="33" fillId="36" borderId="0" xfId="0" applyNumberFormat="1" applyFont="1" applyFill="1" applyBorder="1" applyAlignment="1" applyProtection="1">
      <alignment horizontal="left" vertical="center" indent="1"/>
      <protection/>
    </xf>
    <xf numFmtId="0" fontId="5" fillId="37" borderId="22" xfId="0" applyFont="1" applyFill="1" applyBorder="1" applyAlignment="1">
      <alignment horizontal="center" wrapText="1"/>
    </xf>
    <xf numFmtId="0" fontId="34" fillId="37" borderId="0" xfId="0" applyFont="1" applyFill="1" applyBorder="1" applyAlignment="1">
      <alignment horizontal="center" wrapText="1"/>
    </xf>
    <xf numFmtId="1" fontId="32" fillId="35" borderId="20" xfId="64" applyNumberFormat="1" applyFont="1" applyFill="1" applyBorder="1" applyAlignment="1" applyProtection="1">
      <alignment horizontal="center" vertical="center" wrapText="1"/>
      <protection/>
    </xf>
    <xf numFmtId="0" fontId="33" fillId="35" borderId="0" xfId="64" applyNumberFormat="1" applyFont="1" applyFill="1" applyBorder="1" applyAlignment="1" applyProtection="1">
      <alignment horizontal="left" vertical="center"/>
      <protection/>
    </xf>
    <xf numFmtId="0" fontId="33" fillId="35" borderId="0" xfId="64" applyNumberFormat="1" applyFont="1" applyFill="1" applyAlignment="1" applyProtection="1">
      <alignment horizontal="left" vertical="center"/>
      <protection/>
    </xf>
    <xf numFmtId="49" fontId="0" fillId="35" borderId="0" xfId="0" applyNumberFormat="1" applyFont="1" applyFill="1" applyAlignment="1" applyProtection="1">
      <alignment vertical="center"/>
      <protection/>
    </xf>
    <xf numFmtId="208" fontId="0" fillId="35" borderId="0" xfId="64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33" fillId="35" borderId="23" xfId="64" applyNumberFormat="1" applyFont="1" applyFill="1" applyBorder="1" applyAlignment="1" applyProtection="1">
      <alignment horizontal="left" vertical="center"/>
      <protection/>
    </xf>
    <xf numFmtId="0" fontId="33" fillId="35" borderId="24" xfId="64" applyNumberFormat="1" applyFont="1" applyFill="1" applyBorder="1" applyAlignment="1" applyProtection="1">
      <alignment horizontal="left" vertical="center"/>
      <protection/>
    </xf>
    <xf numFmtId="0" fontId="33" fillId="35" borderId="25" xfId="64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5" fillId="35" borderId="16" xfId="0" applyNumberFormat="1" applyFont="1" applyFill="1" applyBorder="1" applyAlignment="1" applyProtection="1">
      <alignment horizontal="center" vertical="center"/>
      <protection locked="0"/>
    </xf>
    <xf numFmtId="190" fontId="5" fillId="35" borderId="26" xfId="0" applyNumberFormat="1" applyFont="1" applyFill="1" applyBorder="1" applyAlignment="1">
      <alignment horizontal="center" vertical="center"/>
    </xf>
    <xf numFmtId="190" fontId="35" fillId="35" borderId="27" xfId="0" applyNumberFormat="1" applyFont="1" applyFill="1" applyBorder="1" applyAlignment="1" applyProtection="1">
      <alignment horizontal="center"/>
      <protection locked="0"/>
    </xf>
    <xf numFmtId="190" fontId="35" fillId="35" borderId="28" xfId="0" applyNumberFormat="1" applyFont="1" applyFill="1" applyBorder="1" applyAlignment="1" applyProtection="1">
      <alignment horizontal="center"/>
      <protection locked="0"/>
    </xf>
    <xf numFmtId="190" fontId="35" fillId="35" borderId="29" xfId="0" applyNumberFormat="1" applyFont="1" applyFill="1" applyBorder="1" applyAlignment="1" applyProtection="1">
      <alignment horizontal="center"/>
      <protection locked="0"/>
    </xf>
    <xf numFmtId="190" fontId="35" fillId="35" borderId="30" xfId="0" applyNumberFormat="1" applyFont="1" applyFill="1" applyBorder="1" applyAlignment="1" applyProtection="1">
      <alignment horizontal="center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189" fontId="5" fillId="35" borderId="31" xfId="47" applyFont="1" applyFill="1" applyBorder="1" applyAlignment="1">
      <alignment horizontal="center" vertical="center"/>
    </xf>
    <xf numFmtId="190" fontId="5" fillId="35" borderId="10" xfId="0" applyNumberFormat="1" applyFont="1" applyFill="1" applyBorder="1" applyAlignment="1">
      <alignment horizontal="center" vertical="center"/>
    </xf>
    <xf numFmtId="190" fontId="5" fillId="35" borderId="11" xfId="0" applyNumberFormat="1" applyFont="1" applyFill="1" applyBorder="1" applyAlignment="1">
      <alignment horizontal="center" vertical="center"/>
    </xf>
    <xf numFmtId="0" fontId="5" fillId="35" borderId="25" xfId="51" applyFont="1" applyFill="1" applyBorder="1" applyAlignment="1">
      <alignment vertical="center"/>
      <protection/>
    </xf>
    <xf numFmtId="0" fontId="5" fillId="35" borderId="25" xfId="51" applyNumberFormat="1" applyFont="1" applyFill="1" applyBorder="1" applyAlignment="1">
      <alignment vertical="center" wrapText="1"/>
      <protection/>
    </xf>
    <xf numFmtId="43" fontId="35" fillId="35" borderId="10" xfId="0" applyNumberFormat="1" applyFont="1" applyFill="1" applyBorder="1" applyAlignment="1" applyProtection="1">
      <alignment horizontal="right"/>
      <protection locked="0"/>
    </xf>
    <xf numFmtId="0" fontId="5" fillId="35" borderId="15" xfId="51" applyFont="1" applyFill="1" applyBorder="1" applyAlignment="1">
      <alignment vertical="center"/>
      <protection/>
    </xf>
    <xf numFmtId="0" fontId="5" fillId="35" borderId="15" xfId="51" applyNumberFormat="1" applyFont="1" applyFill="1" applyBorder="1" applyAlignment="1">
      <alignment vertical="center" wrapText="1"/>
      <protection/>
    </xf>
    <xf numFmtId="43" fontId="5" fillId="35" borderId="15" xfId="0" applyNumberFormat="1" applyFont="1" applyFill="1" applyBorder="1" applyAlignment="1">
      <alignment/>
    </xf>
    <xf numFmtId="0" fontId="0" fillId="35" borderId="15" xfId="51" applyFont="1" applyFill="1" applyBorder="1" applyAlignment="1">
      <alignment vertical="center"/>
      <protection/>
    </xf>
    <xf numFmtId="0" fontId="0" fillId="35" borderId="15" xfId="51" applyNumberFormat="1" applyFont="1" applyFill="1" applyBorder="1" applyAlignment="1">
      <alignment vertical="center" wrapText="1"/>
      <protection/>
    </xf>
    <xf numFmtId="43" fontId="0" fillId="35" borderId="15" xfId="0" applyNumberFormat="1" applyFont="1" applyFill="1" applyBorder="1" applyAlignment="1">
      <alignment/>
    </xf>
    <xf numFmtId="206" fontId="0" fillId="35" borderId="15" xfId="51" applyNumberFormat="1" applyFont="1" applyFill="1" applyBorder="1" applyAlignment="1">
      <alignment vertical="center" wrapText="1"/>
      <protection/>
    </xf>
    <xf numFmtId="0" fontId="0" fillId="35" borderId="32" xfId="51" applyFont="1" applyFill="1" applyBorder="1" applyAlignment="1">
      <alignment vertical="center"/>
      <protection/>
    </xf>
    <xf numFmtId="177" fontId="0" fillId="35" borderId="15" xfId="0" applyNumberFormat="1" applyFont="1" applyFill="1" applyBorder="1" applyAlignment="1">
      <alignment/>
    </xf>
    <xf numFmtId="177" fontId="5" fillId="35" borderId="15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177" fontId="1" fillId="35" borderId="15" xfId="0" applyNumberFormat="1" applyFont="1" applyFill="1" applyBorder="1" applyAlignment="1">
      <alignment/>
    </xf>
    <xf numFmtId="0" fontId="10" fillId="35" borderId="16" xfId="0" applyNumberFormat="1" applyFont="1" applyFill="1" applyBorder="1" applyAlignment="1" applyProtection="1">
      <alignment horizontal="center" vertical="center"/>
      <protection locked="0"/>
    </xf>
    <xf numFmtId="190" fontId="1" fillId="35" borderId="26" xfId="0" applyNumberFormat="1" applyFont="1" applyFill="1" applyBorder="1" applyAlignment="1">
      <alignment horizontal="center" vertical="center"/>
    </xf>
    <xf numFmtId="190" fontId="10" fillId="35" borderId="27" xfId="0" applyNumberFormat="1" applyFont="1" applyFill="1" applyBorder="1" applyAlignment="1" applyProtection="1">
      <alignment horizontal="center"/>
      <protection locked="0"/>
    </xf>
    <xf numFmtId="190" fontId="10" fillId="35" borderId="28" xfId="0" applyNumberFormat="1" applyFont="1" applyFill="1" applyBorder="1" applyAlignment="1" applyProtection="1">
      <alignment horizontal="center"/>
      <protection locked="0"/>
    </xf>
    <xf numFmtId="190" fontId="10" fillId="35" borderId="29" xfId="0" applyNumberFormat="1" applyFont="1" applyFill="1" applyBorder="1" applyAlignment="1" applyProtection="1">
      <alignment horizontal="center"/>
      <protection locked="0"/>
    </xf>
    <xf numFmtId="190" fontId="10" fillId="35" borderId="30" xfId="0" applyNumberFormat="1" applyFont="1" applyFill="1" applyBorder="1" applyAlignment="1" applyProtection="1">
      <alignment horizontal="center"/>
      <protection locked="0"/>
    </xf>
    <xf numFmtId="0" fontId="10" fillId="35" borderId="0" xfId="0" applyNumberFormat="1" applyFont="1" applyFill="1" applyBorder="1" applyAlignment="1" applyProtection="1">
      <alignment horizontal="center" vertical="center"/>
      <protection locked="0"/>
    </xf>
    <xf numFmtId="189" fontId="1" fillId="35" borderId="31" xfId="47" applyFont="1" applyFill="1" applyBorder="1" applyAlignment="1">
      <alignment horizontal="center" vertical="center"/>
    </xf>
    <xf numFmtId="190" fontId="1" fillId="35" borderId="10" xfId="0" applyNumberFormat="1" applyFont="1" applyFill="1" applyBorder="1" applyAlignment="1">
      <alignment horizontal="center" vertical="center"/>
    </xf>
    <xf numFmtId="190" fontId="1" fillId="35" borderId="11" xfId="0" applyNumberFormat="1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177" fontId="2" fillId="35" borderId="15" xfId="0" applyNumberFormat="1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177" fontId="2" fillId="38" borderId="15" xfId="0" applyNumberFormat="1" applyFont="1" applyFill="1" applyBorder="1" applyAlignment="1">
      <alignment/>
    </xf>
    <xf numFmtId="3" fontId="6" fillId="35" borderId="15" xfId="0" applyNumberFormat="1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/>
    </xf>
    <xf numFmtId="177" fontId="6" fillId="35" borderId="15" xfId="0" applyNumberFormat="1" applyFont="1" applyFill="1" applyBorder="1" applyAlignment="1">
      <alignment/>
    </xf>
    <xf numFmtId="177" fontId="17" fillId="35" borderId="15" xfId="0" applyNumberFormat="1" applyFont="1" applyFill="1" applyBorder="1" applyAlignment="1">
      <alignment/>
    </xf>
    <xf numFmtId="0" fontId="6" fillId="35" borderId="15" xfId="0" applyFont="1" applyFill="1" applyBorder="1" applyAlignment="1">
      <alignment horizontal="left" vertical="center" wrapText="1"/>
    </xf>
    <xf numFmtId="177" fontId="6" fillId="35" borderId="15" xfId="0" applyNumberFormat="1" applyFont="1" applyFill="1" applyBorder="1" applyAlignment="1">
      <alignment horizontal="right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vertical="top" wrapText="1"/>
    </xf>
    <xf numFmtId="0" fontId="17" fillId="35" borderId="20" xfId="0" applyFont="1" applyFill="1" applyBorder="1" applyAlignment="1">
      <alignment vertical="top" wrapText="1"/>
    </xf>
    <xf numFmtId="177" fontId="17" fillId="35" borderId="24" xfId="0" applyNumberFormat="1" applyFont="1" applyFill="1" applyBorder="1" applyAlignment="1">
      <alignment vertical="top" wrapText="1"/>
    </xf>
    <xf numFmtId="43" fontId="0" fillId="35" borderId="19" xfId="0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 wrapText="1"/>
    </xf>
    <xf numFmtId="43" fontId="0" fillId="0" borderId="19" xfId="0" applyNumberFormat="1" applyFont="1" applyFill="1" applyBorder="1" applyAlignment="1">
      <alignment wrapText="1"/>
    </xf>
    <xf numFmtId="10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43" fontId="0" fillId="0" borderId="19" xfId="0" applyNumberFormat="1" applyFont="1" applyFill="1" applyBorder="1" applyAlignment="1">
      <alignment horizontal="right" wrapText="1"/>
    </xf>
    <xf numFmtId="17" fontId="0" fillId="0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4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173" fontId="0" fillId="0" borderId="36" xfId="0" applyNumberFormat="1" applyFont="1" applyFill="1" applyBorder="1" applyAlignment="1">
      <alignment horizontal="right" wrapText="1"/>
    </xf>
    <xf numFmtId="0" fontId="0" fillId="35" borderId="32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wrapText="1"/>
    </xf>
    <xf numFmtId="177" fontId="0" fillId="0" borderId="17" xfId="0" applyNumberFormat="1" applyFont="1" applyFill="1" applyBorder="1" applyAlignment="1">
      <alignment wrapText="1"/>
    </xf>
    <xf numFmtId="177" fontId="0" fillId="35" borderId="17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177" fontId="0" fillId="0" borderId="20" xfId="0" applyNumberFormat="1" applyFont="1" applyFill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177" fontId="0" fillId="35" borderId="20" xfId="0" applyNumberFormat="1" applyFont="1" applyFill="1" applyBorder="1" applyAlignment="1">
      <alignment wrapText="1"/>
    </xf>
    <xf numFmtId="0" fontId="0" fillId="35" borderId="15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left"/>
    </xf>
    <xf numFmtId="0" fontId="6" fillId="0" borderId="18" xfId="0" applyFont="1" applyFill="1" applyBorder="1" applyAlignment="1">
      <alignment wrapText="1"/>
    </xf>
    <xf numFmtId="173" fontId="17" fillId="0" borderId="18" xfId="0" applyNumberFormat="1" applyFont="1" applyFill="1" applyBorder="1" applyAlignment="1">
      <alignment horizontal="right" wrapText="1"/>
    </xf>
    <xf numFmtId="0" fontId="6" fillId="35" borderId="17" xfId="0" applyFont="1" applyFill="1" applyBorder="1" applyAlignment="1">
      <alignment vertical="top" wrapText="1"/>
    </xf>
    <xf numFmtId="177" fontId="6" fillId="35" borderId="24" xfId="0" applyNumberFormat="1" applyFont="1" applyFill="1" applyBorder="1" applyAlignment="1">
      <alignment vertical="top" wrapText="1"/>
    </xf>
    <xf numFmtId="0" fontId="6" fillId="35" borderId="20" xfId="0" applyFont="1" applyFill="1" applyBorder="1" applyAlignment="1">
      <alignment vertical="top" wrapText="1"/>
    </xf>
    <xf numFmtId="177" fontId="6" fillId="35" borderId="25" xfId="0" applyNumberFormat="1" applyFont="1" applyFill="1" applyBorder="1" applyAlignment="1">
      <alignment vertical="top" wrapText="1"/>
    </xf>
    <xf numFmtId="177" fontId="17" fillId="0" borderId="25" xfId="0" applyNumberFormat="1" applyFont="1" applyFill="1" applyBorder="1" applyAlignment="1">
      <alignment vertical="top" wrapText="1"/>
    </xf>
    <xf numFmtId="177" fontId="17" fillId="0" borderId="24" xfId="0" applyNumberFormat="1" applyFont="1" applyFill="1" applyBorder="1" applyAlignment="1">
      <alignment vertical="top" wrapText="1"/>
    </xf>
    <xf numFmtId="177" fontId="6" fillId="35" borderId="25" xfId="0" applyNumberFormat="1" applyFont="1" applyFill="1" applyBorder="1" applyAlignment="1">
      <alignment horizontal="right" vertical="top" wrapText="1"/>
    </xf>
    <xf numFmtId="0" fontId="6" fillId="35" borderId="15" xfId="0" applyFont="1" applyFill="1" applyBorder="1" applyAlignment="1">
      <alignment horizontal="center" wrapText="1"/>
    </xf>
    <xf numFmtId="0" fontId="17" fillId="35" borderId="15" xfId="0" applyFont="1" applyFill="1" applyBorder="1" applyAlignment="1">
      <alignment horizontal="left" wrapText="1"/>
    </xf>
    <xf numFmtId="177" fontId="17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0" fontId="6" fillId="35" borderId="23" xfId="0" applyFont="1" applyFill="1" applyBorder="1" applyAlignment="1">
      <alignment horizontal="left" wrapText="1"/>
    </xf>
    <xf numFmtId="177" fontId="6" fillId="35" borderId="23" xfId="0" applyNumberFormat="1" applyFont="1" applyFill="1" applyBorder="1" applyAlignment="1">
      <alignment horizontal="justify" vertical="top" wrapText="1"/>
    </xf>
    <xf numFmtId="0" fontId="6" fillId="35" borderId="15" xfId="0" applyFont="1" applyFill="1" applyBorder="1" applyAlignment="1">
      <alignment horizontal="left" wrapText="1"/>
    </xf>
    <xf numFmtId="177" fontId="6" fillId="35" borderId="15" xfId="0" applyNumberFormat="1" applyFont="1" applyFill="1" applyBorder="1" applyAlignment="1">
      <alignment horizontal="justify" vertical="top" wrapText="1"/>
    </xf>
    <xf numFmtId="177" fontId="17" fillId="35" borderId="15" xfId="0" applyNumberFormat="1" applyFont="1" applyFill="1" applyBorder="1" applyAlignment="1">
      <alignment horizontal="justify" vertical="top" wrapText="1"/>
    </xf>
    <xf numFmtId="0" fontId="0" fillId="0" borderId="38" xfId="0" applyFont="1" applyFill="1" applyBorder="1" applyAlignment="1">
      <alignment wrapText="1"/>
    </xf>
    <xf numFmtId="43" fontId="0" fillId="0" borderId="15" xfId="0" applyNumberFormat="1" applyFont="1" applyFill="1" applyBorder="1" applyAlignment="1">
      <alignment wrapText="1"/>
    </xf>
    <xf numFmtId="43" fontId="0" fillId="0" borderId="15" xfId="0" applyNumberFormat="1" applyFont="1" applyFill="1" applyBorder="1" applyAlignment="1" applyProtection="1">
      <alignment wrapText="1"/>
      <protection locked="0"/>
    </xf>
    <xf numFmtId="0" fontId="5" fillId="39" borderId="15" xfId="51" applyFont="1" applyFill="1" applyBorder="1" applyAlignment="1">
      <alignment vertical="center"/>
      <protection/>
    </xf>
    <xf numFmtId="0" fontId="5" fillId="39" borderId="15" xfId="51" applyNumberFormat="1" applyFont="1" applyFill="1" applyBorder="1" applyAlignment="1">
      <alignment vertical="center" wrapText="1"/>
      <protection/>
    </xf>
    <xf numFmtId="43" fontId="5" fillId="39" borderId="15" xfId="0" applyNumberFormat="1" applyFont="1" applyFill="1" applyBorder="1" applyAlignment="1">
      <alignment/>
    </xf>
    <xf numFmtId="0" fontId="0" fillId="35" borderId="15" xfId="51" applyFont="1" applyFill="1" applyBorder="1" applyAlignment="1">
      <alignment vertical="center" wrapText="1"/>
      <protection/>
    </xf>
    <xf numFmtId="0" fontId="5" fillId="37" borderId="15" xfId="51" applyFont="1" applyFill="1" applyBorder="1" applyAlignment="1">
      <alignment vertical="center"/>
      <protection/>
    </xf>
    <xf numFmtId="0" fontId="5" fillId="37" borderId="15" xfId="51" applyNumberFormat="1" applyFont="1" applyFill="1" applyBorder="1" applyAlignment="1">
      <alignment vertical="center" wrapText="1"/>
      <protection/>
    </xf>
    <xf numFmtId="43" fontId="5" fillId="37" borderId="15" xfId="0" applyNumberFormat="1" applyFont="1" applyFill="1" applyBorder="1" applyAlignment="1">
      <alignment/>
    </xf>
    <xf numFmtId="43" fontId="0" fillId="33" borderId="15" xfId="0" applyNumberFormat="1" applyFont="1" applyFill="1" applyBorder="1" applyAlignment="1">
      <alignment/>
    </xf>
    <xf numFmtId="3" fontId="38" fillId="35" borderId="15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8" fillId="33" borderId="15" xfId="0" applyNumberFormat="1" applyFont="1" applyFill="1" applyBorder="1" applyAlignment="1">
      <alignment/>
    </xf>
    <xf numFmtId="0" fontId="39" fillId="33" borderId="15" xfId="0" applyNumberFormat="1" applyFont="1" applyFill="1" applyBorder="1" applyAlignment="1">
      <alignment/>
    </xf>
    <xf numFmtId="0" fontId="38" fillId="0" borderId="15" xfId="0" applyNumberFormat="1" applyFont="1" applyBorder="1" applyAlignment="1">
      <alignment/>
    </xf>
    <xf numFmtId="0" fontId="39" fillId="0" borderId="15" xfId="0" applyNumberFormat="1" applyFont="1" applyBorder="1" applyAlignment="1">
      <alignment/>
    </xf>
    <xf numFmtId="43" fontId="39" fillId="0" borderId="15" xfId="0" applyNumberFormat="1" applyFont="1" applyBorder="1" applyAlignment="1">
      <alignment/>
    </xf>
    <xf numFmtId="0" fontId="37" fillId="0" borderId="15" xfId="0" applyNumberFormat="1" applyFont="1" applyBorder="1" applyAlignment="1">
      <alignment/>
    </xf>
    <xf numFmtId="0" fontId="39" fillId="33" borderId="39" xfId="0" applyFont="1" applyFill="1" applyBorder="1" applyAlignment="1">
      <alignment horizontal="justify" vertical="center" wrapText="1"/>
    </xf>
    <xf numFmtId="0" fontId="39" fillId="33" borderId="40" xfId="0" applyFont="1" applyFill="1" applyBorder="1" applyAlignment="1">
      <alignment horizontal="justify" vertical="center" wrapText="1"/>
    </xf>
    <xf numFmtId="0" fontId="39" fillId="33" borderId="41" xfId="0" applyFont="1" applyFill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3" fontId="39" fillId="0" borderId="0" xfId="0" applyNumberFormat="1" applyFont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39" borderId="15" xfId="0" applyFont="1" applyFill="1" applyBorder="1" applyAlignment="1">
      <alignment/>
    </xf>
    <xf numFmtId="3" fontId="38" fillId="39" borderId="15" xfId="0" applyNumberFormat="1" applyFont="1" applyFill="1" applyBorder="1" applyAlignment="1">
      <alignment/>
    </xf>
    <xf numFmtId="0" fontId="39" fillId="33" borderId="42" xfId="0" applyFont="1" applyFill="1" applyBorder="1" applyAlignment="1">
      <alignment horizontal="justify" vertical="center" wrapText="1"/>
    </xf>
    <xf numFmtId="0" fontId="39" fillId="33" borderId="43" xfId="0" applyFont="1" applyFill="1" applyBorder="1" applyAlignment="1">
      <alignment horizontal="justify" vertical="center" wrapText="1"/>
    </xf>
    <xf numFmtId="0" fontId="38" fillId="34" borderId="15" xfId="0" applyFont="1" applyFill="1" applyBorder="1" applyAlignment="1">
      <alignment/>
    </xf>
    <xf numFmtId="43" fontId="38" fillId="34" borderId="15" xfId="0" applyNumberFormat="1" applyFont="1" applyFill="1" applyBorder="1" applyAlignment="1">
      <alignment/>
    </xf>
    <xf numFmtId="0" fontId="6" fillId="37" borderId="15" xfId="0" applyFont="1" applyFill="1" applyBorder="1" applyAlignment="1">
      <alignment/>
    </xf>
    <xf numFmtId="3" fontId="6" fillId="35" borderId="15" xfId="0" applyNumberFormat="1" applyFont="1" applyFill="1" applyBorder="1" applyAlignment="1">
      <alignment horizontal="center" wrapText="1"/>
    </xf>
    <xf numFmtId="177" fontId="6" fillId="37" borderId="15" xfId="0" applyNumberFormat="1" applyFont="1" applyFill="1" applyBorder="1" applyAlignment="1" applyProtection="1">
      <alignment/>
      <protection locked="0"/>
    </xf>
    <xf numFmtId="0" fontId="0" fillId="0" borderId="44" xfId="0" applyFont="1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ont="1" applyFill="1" applyBorder="1" applyAlignment="1" quotePrefix="1">
      <alignment horizontal="center" wrapText="1"/>
    </xf>
    <xf numFmtId="0" fontId="0" fillId="0" borderId="20" xfId="0" applyFont="1" applyFill="1" applyBorder="1" applyAlignment="1">
      <alignment horizontal="center" wrapText="1"/>
    </xf>
    <xf numFmtId="43" fontId="0" fillId="0" borderId="15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2" fillId="0" borderId="18" xfId="0" applyFont="1" applyFill="1" applyBorder="1" applyAlignment="1">
      <alignment wrapText="1"/>
    </xf>
    <xf numFmtId="177" fontId="42" fillId="0" borderId="17" xfId="0" applyNumberFormat="1" applyFont="1" applyFill="1" applyBorder="1" applyAlignment="1" applyProtection="1">
      <alignment wrapText="1"/>
      <protection locked="0"/>
    </xf>
    <xf numFmtId="177" fontId="42" fillId="0" borderId="20" xfId="0" applyNumberFormat="1" applyFont="1" applyFill="1" applyBorder="1" applyAlignment="1" applyProtection="1">
      <alignment wrapText="1"/>
      <protection locked="0"/>
    </xf>
    <xf numFmtId="173" fontId="42" fillId="0" borderId="18" xfId="0" applyNumberFormat="1" applyFont="1" applyFill="1" applyBorder="1" applyAlignment="1">
      <alignment horizontal="right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wrapText="1"/>
    </xf>
    <xf numFmtId="0" fontId="42" fillId="0" borderId="20" xfId="0" applyFont="1" applyFill="1" applyBorder="1" applyAlignment="1">
      <alignment wrapText="1"/>
    </xf>
    <xf numFmtId="0" fontId="43" fillId="0" borderId="20" xfId="0" applyFont="1" applyFill="1" applyBorder="1" applyAlignment="1">
      <alignment wrapText="1"/>
    </xf>
    <xf numFmtId="39" fontId="0" fillId="40" borderId="15" xfId="0" applyNumberFormat="1" applyFont="1" applyFill="1" applyBorder="1" applyAlignment="1" applyProtection="1">
      <alignment horizontal="center"/>
      <protection/>
    </xf>
    <xf numFmtId="0" fontId="5" fillId="41" borderId="15" xfId="0" applyFont="1" applyFill="1" applyBorder="1" applyAlignment="1">
      <alignment horizontal="center"/>
    </xf>
    <xf numFmtId="0" fontId="5" fillId="42" borderId="15" xfId="0" applyFont="1" applyFill="1" applyBorder="1" applyAlignment="1" applyProtection="1">
      <alignment/>
      <protection locked="0"/>
    </xf>
    <xf numFmtId="10" fontId="0" fillId="41" borderId="15" xfId="0" applyNumberFormat="1" applyFont="1" applyFill="1" applyBorder="1" applyAlignment="1" applyProtection="1">
      <alignment horizontal="right"/>
      <protection locked="0"/>
    </xf>
    <xf numFmtId="10" fontId="0" fillId="41" borderId="15" xfId="0" applyNumberFormat="1" applyFont="1" applyFill="1" applyBorder="1" applyAlignment="1" applyProtection="1">
      <alignment horizontal="center"/>
      <protection/>
    </xf>
    <xf numFmtId="0" fontId="5" fillId="42" borderId="15" xfId="0" applyFont="1" applyFill="1" applyBorder="1" applyAlignment="1">
      <alignment/>
    </xf>
    <xf numFmtId="10" fontId="0" fillId="41" borderId="15" xfId="0" applyNumberFormat="1" applyFont="1" applyFill="1" applyBorder="1" applyAlignment="1">
      <alignment/>
    </xf>
    <xf numFmtId="0" fontId="5" fillId="43" borderId="15" xfId="0" applyFont="1" applyFill="1" applyBorder="1" applyAlignment="1">
      <alignment/>
    </xf>
    <xf numFmtId="0" fontId="5" fillId="41" borderId="15" xfId="0" applyFont="1" applyFill="1" applyBorder="1" applyAlignment="1">
      <alignment/>
    </xf>
    <xf numFmtId="39" fontId="0" fillId="41" borderId="15" xfId="0" applyNumberFormat="1" applyFont="1" applyFill="1" applyBorder="1" applyAlignment="1">
      <alignment/>
    </xf>
    <xf numFmtId="39" fontId="0" fillId="41" borderId="15" xfId="0" applyNumberFormat="1" applyFont="1" applyFill="1" applyBorder="1" applyAlignment="1" applyProtection="1">
      <alignment horizontal="center"/>
      <protection/>
    </xf>
    <xf numFmtId="10" fontId="0" fillId="40" borderId="15" xfId="0" applyNumberFormat="1" applyFont="1" applyFill="1" applyBorder="1" applyAlignment="1" applyProtection="1">
      <alignment horizontal="center"/>
      <protection/>
    </xf>
    <xf numFmtId="10" fontId="0" fillId="40" borderId="15" xfId="0" applyNumberFormat="1" applyFont="1" applyFill="1" applyBorder="1" applyAlignment="1" applyProtection="1">
      <alignment horizontal="center"/>
      <protection locked="0"/>
    </xf>
    <xf numFmtId="43" fontId="39" fillId="2" borderId="15" xfId="0" applyNumberFormat="1" applyFont="1" applyFill="1" applyBorder="1" applyAlignment="1" applyProtection="1">
      <alignment/>
      <protection locked="0"/>
    </xf>
    <xf numFmtId="43" fontId="39" fillId="2" borderId="15" xfId="0" applyNumberFormat="1" applyFont="1" applyFill="1" applyBorder="1" applyAlignment="1">
      <alignment/>
    </xf>
    <xf numFmtId="43" fontId="38" fillId="2" borderId="15" xfId="0" applyNumberFormat="1" applyFont="1" applyFill="1" applyBorder="1" applyAlignment="1">
      <alignment/>
    </xf>
    <xf numFmtId="43" fontId="37" fillId="2" borderId="15" xfId="0" applyNumberFormat="1" applyFont="1" applyFill="1" applyBorder="1" applyAlignment="1">
      <alignment/>
    </xf>
    <xf numFmtId="43" fontId="38" fillId="2" borderId="15" xfId="0" applyNumberFormat="1" applyFont="1" applyFill="1" applyBorder="1" applyAlignment="1" applyProtection="1">
      <alignment/>
      <protection locked="0"/>
    </xf>
    <xf numFmtId="43" fontId="0" fillId="2" borderId="17" xfId="0" applyNumberFormat="1" applyFont="1" applyFill="1" applyBorder="1" applyAlignment="1">
      <alignment horizontal="right" wrapText="1"/>
    </xf>
    <xf numFmtId="43" fontId="0" fillId="2" borderId="15" xfId="0" applyNumberFormat="1" applyFont="1" applyFill="1" applyBorder="1" applyAlignment="1">
      <alignment horizontal="right" wrapText="1"/>
    </xf>
    <xf numFmtId="10" fontId="0" fillId="2" borderId="15" xfId="0" applyNumberFormat="1" applyFont="1" applyFill="1" applyBorder="1" applyAlignment="1">
      <alignment wrapText="1"/>
    </xf>
    <xf numFmtId="43" fontId="0" fillId="2" borderId="15" xfId="0" applyNumberFormat="1" applyFont="1" applyFill="1" applyBorder="1" applyAlignment="1">
      <alignment vertical="top" wrapText="1"/>
    </xf>
    <xf numFmtId="10" fontId="0" fillId="2" borderId="15" xfId="0" applyNumberFormat="1" applyFont="1" applyFill="1" applyBorder="1" applyAlignment="1">
      <alignment horizontal="right" vertical="top" wrapText="1"/>
    </xf>
    <xf numFmtId="10" fontId="0" fillId="2" borderId="17" xfId="0" applyNumberFormat="1" applyFont="1" applyFill="1" applyBorder="1" applyAlignment="1">
      <alignment horizontal="right" vertical="top"/>
    </xf>
    <xf numFmtId="43" fontId="0" fillId="2" borderId="17" xfId="0" applyNumberFormat="1" applyFont="1" applyFill="1" applyBorder="1" applyAlignment="1">
      <alignment horizontal="right" vertical="top"/>
    </xf>
    <xf numFmtId="10" fontId="0" fillId="2" borderId="17" xfId="0" applyNumberFormat="1" applyFont="1" applyFill="1" applyBorder="1" applyAlignment="1">
      <alignment horizontal="right" vertical="top" wrapText="1"/>
    </xf>
    <xf numFmtId="43" fontId="0" fillId="2" borderId="17" xfId="0" applyNumberFormat="1" applyFont="1" applyFill="1" applyBorder="1" applyAlignment="1">
      <alignment horizontal="right"/>
    </xf>
    <xf numFmtId="43" fontId="0" fillId="2" borderId="20" xfId="0" applyNumberFormat="1" applyFont="1" applyFill="1" applyBorder="1" applyAlignment="1">
      <alignment horizontal="right"/>
    </xf>
    <xf numFmtId="177" fontId="42" fillId="2" borderId="17" xfId="0" applyNumberFormat="1" applyFont="1" applyFill="1" applyBorder="1" applyAlignment="1">
      <alignment wrapText="1"/>
    </xf>
    <xf numFmtId="10" fontId="42" fillId="2" borderId="17" xfId="0" applyNumberFormat="1" applyFont="1" applyFill="1" applyBorder="1" applyAlignment="1">
      <alignment wrapText="1"/>
    </xf>
    <xf numFmtId="177" fontId="42" fillId="2" borderId="17" xfId="0" applyNumberFormat="1" applyFont="1" applyFill="1" applyBorder="1" applyAlignment="1" applyProtection="1">
      <alignment wrapText="1"/>
      <protection locked="0"/>
    </xf>
    <xf numFmtId="177" fontId="42" fillId="2" borderId="20" xfId="0" applyNumberFormat="1" applyFont="1" applyFill="1" applyBorder="1" applyAlignment="1" applyProtection="1">
      <alignment wrapText="1"/>
      <protection locked="0"/>
    </xf>
    <xf numFmtId="10" fontId="42" fillId="2" borderId="20" xfId="0" applyNumberFormat="1" applyFont="1" applyFill="1" applyBorder="1" applyAlignment="1">
      <alignment wrapText="1"/>
    </xf>
    <xf numFmtId="177" fontId="42" fillId="2" borderId="20" xfId="0" applyNumberFormat="1" applyFont="1" applyFill="1" applyBorder="1" applyAlignment="1">
      <alignment wrapText="1"/>
    </xf>
    <xf numFmtId="177" fontId="42" fillId="40" borderId="17" xfId="0" applyNumberFormat="1" applyFont="1" applyFill="1" applyBorder="1" applyAlignment="1" applyProtection="1">
      <alignment wrapText="1"/>
      <protection locked="0"/>
    </xf>
    <xf numFmtId="10" fontId="0" fillId="0" borderId="45" xfId="0" applyNumberFormat="1" applyFont="1" applyFill="1" applyBorder="1" applyAlignment="1">
      <alignment horizontal="center" wrapText="1"/>
    </xf>
    <xf numFmtId="43" fontId="0" fillId="0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0" fontId="45" fillId="34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16" fillId="0" borderId="18" xfId="0" applyFont="1" applyFill="1" applyBorder="1" applyAlignment="1">
      <alignment vertical="top" wrapText="1"/>
    </xf>
    <xf numFmtId="0" fontId="17" fillId="0" borderId="18" xfId="0" applyFont="1" applyFill="1" applyBorder="1" applyAlignment="1">
      <alignment vertical="top" wrapText="1"/>
    </xf>
    <xf numFmtId="173" fontId="17" fillId="0" borderId="18" xfId="0" applyNumberFormat="1" applyFont="1" applyFill="1" applyBorder="1" applyAlignment="1">
      <alignment horizontal="right" vertical="top" wrapText="1"/>
    </xf>
    <xf numFmtId="0" fontId="6" fillId="40" borderId="17" xfId="0" applyFont="1" applyFill="1" applyBorder="1" applyAlignment="1">
      <alignment horizontal="center" vertical="center" wrapText="1"/>
    </xf>
    <xf numFmtId="0" fontId="6" fillId="40" borderId="20" xfId="0" applyFont="1" applyFill="1" applyBorder="1" applyAlignment="1">
      <alignment horizontal="center" vertical="center" wrapText="1"/>
    </xf>
    <xf numFmtId="0" fontId="6" fillId="40" borderId="15" xfId="0" applyFont="1" applyFill="1" applyBorder="1" applyAlignment="1">
      <alignment horizontal="center" vertical="center" wrapText="1"/>
    </xf>
    <xf numFmtId="0" fontId="17" fillId="40" borderId="0" xfId="0" applyFont="1" applyFill="1" applyBorder="1" applyAlignment="1">
      <alignment horizontal="left" vertical="center" wrapText="1"/>
    </xf>
    <xf numFmtId="43" fontId="17" fillId="40" borderId="24" xfId="0" applyNumberFormat="1" applyFont="1" applyFill="1" applyBorder="1" applyAlignment="1">
      <alignment horizontal="right" vertical="center" wrapText="1"/>
    </xf>
    <xf numFmtId="0" fontId="17" fillId="40" borderId="0" xfId="0" applyFont="1" applyFill="1" applyBorder="1" applyAlignment="1">
      <alignment vertical="top" wrapText="1"/>
    </xf>
    <xf numFmtId="43" fontId="17" fillId="40" borderId="24" xfId="0" applyNumberFormat="1" applyFont="1" applyFill="1" applyBorder="1" applyAlignment="1">
      <alignment vertical="top" wrapText="1"/>
    </xf>
    <xf numFmtId="43" fontId="17" fillId="40" borderId="17" xfId="0" applyNumberFormat="1" applyFont="1" applyFill="1" applyBorder="1" applyAlignment="1">
      <alignment vertical="top" wrapText="1"/>
    </xf>
    <xf numFmtId="43" fontId="17" fillId="40" borderId="24" xfId="0" applyNumberFormat="1" applyFont="1" applyFill="1" applyBorder="1" applyAlignment="1" applyProtection="1">
      <alignment vertical="top" wrapText="1"/>
      <protection locked="0"/>
    </xf>
    <xf numFmtId="43" fontId="17" fillId="40" borderId="17" xfId="0" applyNumberFormat="1" applyFont="1" applyFill="1" applyBorder="1" applyAlignment="1" applyProtection="1">
      <alignment vertical="top" wrapText="1"/>
      <protection locked="0"/>
    </xf>
    <xf numFmtId="43" fontId="17" fillId="40" borderId="25" xfId="0" applyNumberFormat="1" applyFont="1" applyFill="1" applyBorder="1" applyAlignment="1" applyProtection="1">
      <alignment vertical="top" wrapText="1"/>
      <protection locked="0"/>
    </xf>
    <xf numFmtId="43" fontId="17" fillId="40" borderId="20" xfId="0" applyNumberFormat="1" applyFont="1" applyFill="1" applyBorder="1" applyAlignment="1" applyProtection="1">
      <alignment vertical="top" wrapText="1"/>
      <protection locked="0"/>
    </xf>
    <xf numFmtId="43" fontId="17" fillId="40" borderId="25" xfId="0" applyNumberFormat="1" applyFont="1" applyFill="1" applyBorder="1" applyAlignment="1">
      <alignment vertical="top" wrapText="1"/>
    </xf>
    <xf numFmtId="0" fontId="17" fillId="40" borderId="17" xfId="0" applyFont="1" applyFill="1" applyBorder="1" applyAlignment="1">
      <alignment vertical="top" wrapText="1"/>
    </xf>
    <xf numFmtId="0" fontId="17" fillId="40" borderId="17" xfId="0" applyFont="1" applyFill="1" applyBorder="1" applyAlignment="1" applyProtection="1">
      <alignment vertical="top" wrapText="1"/>
      <protection locked="0"/>
    </xf>
    <xf numFmtId="0" fontId="17" fillId="40" borderId="23" xfId="0" applyFont="1" applyFill="1" applyBorder="1" applyAlignment="1" applyProtection="1">
      <alignment vertical="top" wrapText="1"/>
      <protection locked="0"/>
    </xf>
    <xf numFmtId="177" fontId="17" fillId="40" borderId="17" xfId="0" applyNumberFormat="1" applyFont="1" applyFill="1" applyBorder="1" applyAlignment="1">
      <alignment vertical="top" wrapText="1"/>
    </xf>
    <xf numFmtId="177" fontId="17" fillId="40" borderId="24" xfId="0" applyNumberFormat="1" applyFont="1" applyFill="1" applyBorder="1" applyAlignment="1">
      <alignment vertical="top" wrapText="1"/>
    </xf>
    <xf numFmtId="177" fontId="17" fillId="40" borderId="17" xfId="0" applyNumberFormat="1" applyFont="1" applyFill="1" applyBorder="1" applyAlignment="1" applyProtection="1">
      <alignment vertical="top" wrapText="1"/>
      <protection locked="0"/>
    </xf>
    <xf numFmtId="177" fontId="17" fillId="40" borderId="24" xfId="0" applyNumberFormat="1" applyFont="1" applyFill="1" applyBorder="1" applyAlignment="1" applyProtection="1">
      <alignment vertical="top" wrapText="1"/>
      <protection locked="0"/>
    </xf>
    <xf numFmtId="0" fontId="17" fillId="40" borderId="20" xfId="0" applyFont="1" applyFill="1" applyBorder="1" applyAlignment="1">
      <alignment vertical="top" wrapText="1"/>
    </xf>
    <xf numFmtId="177" fontId="17" fillId="40" borderId="20" xfId="0" applyNumberFormat="1" applyFont="1" applyFill="1" applyBorder="1" applyAlignment="1" applyProtection="1">
      <alignment vertical="top" wrapText="1"/>
      <protection locked="0"/>
    </xf>
    <xf numFmtId="177" fontId="17" fillId="40" borderId="25" xfId="0" applyNumberFormat="1" applyFont="1" applyFill="1" applyBorder="1" applyAlignment="1" applyProtection="1">
      <alignment vertical="top" wrapText="1"/>
      <protection locked="0"/>
    </xf>
    <xf numFmtId="177" fontId="17" fillId="40" borderId="20" xfId="0" applyNumberFormat="1" applyFont="1" applyFill="1" applyBorder="1" applyAlignment="1">
      <alignment vertical="top" wrapText="1"/>
    </xf>
    <xf numFmtId="177" fontId="17" fillId="40" borderId="15" xfId="0" applyNumberFormat="1" applyFont="1" applyFill="1" applyBorder="1" applyAlignment="1">
      <alignment vertical="top" wrapText="1"/>
    </xf>
    <xf numFmtId="177" fontId="17" fillId="40" borderId="25" xfId="0" applyNumberFormat="1" applyFont="1" applyFill="1" applyBorder="1" applyAlignment="1">
      <alignment vertical="top" wrapText="1"/>
    </xf>
    <xf numFmtId="0" fontId="5" fillId="35" borderId="32" xfId="51" applyFont="1" applyFill="1" applyBorder="1" applyAlignment="1">
      <alignment vertical="center"/>
      <protection/>
    </xf>
    <xf numFmtId="10" fontId="0" fillId="41" borderId="15" xfId="0" applyNumberFormat="1" applyFont="1" applyFill="1" applyBorder="1" applyAlignment="1">
      <alignment horizontal="center"/>
    </xf>
    <xf numFmtId="43" fontId="0" fillId="40" borderId="17" xfId="0" applyNumberFormat="1" applyFont="1" applyFill="1" applyBorder="1" applyAlignment="1" applyProtection="1">
      <alignment horizontal="right"/>
      <protection locked="0"/>
    </xf>
    <xf numFmtId="43" fontId="0" fillId="40" borderId="20" xfId="0" applyNumberFormat="1" applyFont="1" applyFill="1" applyBorder="1" applyAlignment="1" applyProtection="1">
      <alignment horizontal="right"/>
      <protection locked="0"/>
    </xf>
    <xf numFmtId="43" fontId="17" fillId="44" borderId="23" xfId="0" applyNumberFormat="1" applyFont="1" applyFill="1" applyBorder="1" applyAlignment="1">
      <alignment horizontal="center" vertical="center" wrapText="1"/>
    </xf>
    <xf numFmtId="43" fontId="17" fillId="44" borderId="17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Border="1" applyAlignment="1">
      <alignment/>
    </xf>
    <xf numFmtId="43" fontId="37" fillId="44" borderId="0" xfId="0" applyNumberFormat="1" applyFont="1" applyFill="1" applyBorder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/>
    </xf>
    <xf numFmtId="49" fontId="32" fillId="36" borderId="21" xfId="0" applyNumberFormat="1" applyFont="1" applyFill="1" applyBorder="1" applyAlignment="1" applyProtection="1">
      <alignment vertical="center"/>
      <protection/>
    </xf>
    <xf numFmtId="1" fontId="32" fillId="35" borderId="15" xfId="64" applyNumberFormat="1" applyFont="1" applyFill="1" applyBorder="1" applyAlignment="1" applyProtection="1">
      <alignment horizontal="center" vertical="center" wrapText="1"/>
      <protection/>
    </xf>
    <xf numFmtId="43" fontId="33" fillId="35" borderId="15" xfId="64" applyNumberFormat="1" applyFont="1" applyFill="1" applyBorder="1" applyAlignment="1" applyProtection="1">
      <alignment horizontal="left" vertical="center" indent="2"/>
      <protection/>
    </xf>
    <xf numFmtId="0" fontId="6" fillId="40" borderId="22" xfId="0" applyFont="1" applyFill="1" applyBorder="1" applyAlignment="1">
      <alignment vertical="top" wrapText="1"/>
    </xf>
    <xf numFmtId="0" fontId="6" fillId="40" borderId="20" xfId="0" applyFont="1" applyFill="1" applyBorder="1" applyAlignment="1">
      <alignment vertical="top" wrapText="1"/>
    </xf>
    <xf numFmtId="0" fontId="2" fillId="0" borderId="0" xfId="50" applyFont="1">
      <alignment/>
      <protection/>
    </xf>
    <xf numFmtId="0" fontId="2" fillId="0" borderId="0" xfId="50" applyFont="1" applyAlignment="1">
      <alignment horizontal="center" vertical="center"/>
      <protection/>
    </xf>
    <xf numFmtId="0" fontId="0" fillId="0" borderId="0" xfId="50" applyFont="1">
      <alignment/>
      <protection/>
    </xf>
    <xf numFmtId="0" fontId="0" fillId="0" borderId="35" xfId="50" applyFont="1" applyBorder="1" applyAlignment="1">
      <alignment horizontal="left" wrapText="1"/>
      <protection/>
    </xf>
    <xf numFmtId="0" fontId="5" fillId="45" borderId="46" xfId="50" applyFont="1" applyFill="1" applyBorder="1" applyAlignment="1">
      <alignment horizontal="center" vertical="top" wrapText="1"/>
      <protection/>
    </xf>
    <xf numFmtId="0" fontId="5" fillId="45" borderId="47" xfId="50" applyFont="1" applyFill="1" applyBorder="1" applyAlignment="1">
      <alignment horizontal="center" vertical="top" wrapText="1"/>
      <protection/>
    </xf>
    <xf numFmtId="0" fontId="5" fillId="45" borderId="46" xfId="50" applyFont="1" applyFill="1" applyBorder="1" applyAlignment="1">
      <alignment horizontal="center" wrapText="1"/>
      <protection/>
    </xf>
    <xf numFmtId="0" fontId="5" fillId="45" borderId="48" xfId="50" applyFont="1" applyFill="1" applyBorder="1" applyAlignment="1">
      <alignment horizontal="center" vertical="top" wrapText="1"/>
      <protection/>
    </xf>
    <xf numFmtId="0" fontId="5" fillId="45" borderId="49" xfId="50" applyFont="1" applyFill="1" applyBorder="1" applyAlignment="1">
      <alignment horizontal="center" vertical="top" wrapText="1"/>
      <protection/>
    </xf>
    <xf numFmtId="0" fontId="5" fillId="45" borderId="50" xfId="50" applyFont="1" applyFill="1" applyBorder="1" applyAlignment="1">
      <alignment horizontal="center" vertical="top" wrapText="1"/>
      <protection/>
    </xf>
    <xf numFmtId="0" fontId="5" fillId="45" borderId="51" xfId="50" applyFont="1" applyFill="1" applyBorder="1" applyAlignment="1">
      <alignment vertical="top" wrapText="1"/>
      <protection/>
    </xf>
    <xf numFmtId="0" fontId="5" fillId="45" borderId="51" xfId="50" applyFont="1" applyFill="1" applyBorder="1" applyAlignment="1">
      <alignment horizontal="center" vertical="top" wrapText="1"/>
      <protection/>
    </xf>
    <xf numFmtId="0" fontId="5" fillId="45" borderId="50" xfId="50" applyFont="1" applyFill="1" applyBorder="1" applyAlignment="1">
      <alignment horizontal="center" wrapText="1"/>
      <protection/>
    </xf>
    <xf numFmtId="0" fontId="0" fillId="0" borderId="17" xfId="50" applyFont="1" applyBorder="1" applyAlignment="1">
      <alignment wrapText="1"/>
      <protection/>
    </xf>
    <xf numFmtId="0" fontId="0" fillId="0" borderId="17" xfId="50" applyFont="1" applyBorder="1" applyAlignment="1">
      <alignment horizontal="left" wrapText="1" indent="1"/>
      <protection/>
    </xf>
    <xf numFmtId="0" fontId="0" fillId="0" borderId="17" xfId="50" applyFont="1" applyBorder="1" applyAlignment="1">
      <alignment horizontal="left" wrapText="1" indent="2"/>
      <protection/>
    </xf>
    <xf numFmtId="0" fontId="0" fillId="0" borderId="17" xfId="50" applyFont="1" applyBorder="1" applyAlignment="1">
      <alignment horizontal="left" indent="2"/>
      <protection/>
    </xf>
    <xf numFmtId="0" fontId="0" fillId="0" borderId="17" xfId="50" applyFont="1" applyBorder="1" applyAlignment="1">
      <alignment horizontal="left" indent="1"/>
      <protection/>
    </xf>
    <xf numFmtId="0" fontId="0" fillId="0" borderId="20" xfId="50" applyFont="1" applyBorder="1" applyAlignment="1">
      <alignment wrapText="1"/>
      <protection/>
    </xf>
    <xf numFmtId="0" fontId="83" fillId="0" borderId="0" xfId="50" applyFont="1">
      <alignment/>
      <protection/>
    </xf>
    <xf numFmtId="44" fontId="31" fillId="0" borderId="0" xfId="0" applyNumberFormat="1" applyFont="1" applyFill="1" applyAlignment="1">
      <alignment/>
    </xf>
    <xf numFmtId="43" fontId="38" fillId="39" borderId="15" xfId="0" applyNumberFormat="1" applyFont="1" applyFill="1" applyBorder="1" applyAlignment="1">
      <alignment/>
    </xf>
    <xf numFmtId="10" fontId="0" fillId="0" borderId="15" xfId="50" applyNumberFormat="1" applyFont="1" applyBorder="1" applyAlignment="1">
      <alignment wrapText="1"/>
      <protection/>
    </xf>
    <xf numFmtId="0" fontId="5" fillId="45" borderId="15" xfId="50" applyFont="1" applyFill="1" applyBorder="1" applyAlignment="1">
      <alignment horizontal="center" wrapText="1"/>
      <protection/>
    </xf>
    <xf numFmtId="0" fontId="5" fillId="45" borderId="15" xfId="50" applyFont="1" applyFill="1" applyBorder="1" applyAlignment="1">
      <alignment horizontal="center" vertical="top" wrapText="1"/>
      <protection/>
    </xf>
    <xf numFmtId="0" fontId="5" fillId="0" borderId="0" xfId="0" applyFont="1" applyFill="1" applyBorder="1" applyAlignment="1">
      <alignment horizontal="left"/>
    </xf>
    <xf numFmtId="43" fontId="0" fillId="0" borderId="0" xfId="0" applyNumberFormat="1" applyFont="1" applyAlignment="1">
      <alignment/>
    </xf>
    <xf numFmtId="43" fontId="0" fillId="0" borderId="15" xfId="50" applyNumberFormat="1" applyFont="1" applyBorder="1" applyAlignment="1">
      <alignment wrapText="1"/>
      <protection/>
    </xf>
    <xf numFmtId="3" fontId="0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/>
    </xf>
    <xf numFmtId="177" fontId="0" fillId="0" borderId="0" xfId="64" applyFont="1" applyAlignment="1">
      <alignment/>
    </xf>
    <xf numFmtId="0" fontId="0" fillId="0" borderId="17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38" fontId="20" fillId="0" borderId="52" xfId="0" applyNumberFormat="1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3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8" fontId="1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8" fontId="1" fillId="0" borderId="0" xfId="0" applyNumberFormat="1" applyFont="1" applyFill="1" applyAlignment="1">
      <alignment horizontal="center"/>
    </xf>
    <xf numFmtId="38" fontId="32" fillId="36" borderId="0" xfId="0" applyNumberFormat="1" applyFont="1" applyFill="1" applyAlignment="1" applyProtection="1">
      <alignment horizontal="center" vertical="center" wrapText="1"/>
      <protection/>
    </xf>
    <xf numFmtId="0" fontId="0" fillId="37" borderId="0" xfId="0" applyFill="1" applyAlignment="1">
      <alignment horizontal="center" vertical="center" wrapText="1"/>
    </xf>
    <xf numFmtId="38" fontId="32" fillId="37" borderId="0" xfId="0" applyNumberFormat="1" applyFont="1" applyFill="1" applyAlignment="1" applyProtection="1">
      <alignment horizontal="center" vertical="center" wrapText="1"/>
      <protection/>
    </xf>
    <xf numFmtId="0" fontId="32" fillId="36" borderId="0" xfId="0" applyFont="1" applyFill="1" applyAlignment="1" applyProtection="1">
      <alignment horizontal="center" vertical="center" wrapText="1"/>
      <protection/>
    </xf>
    <xf numFmtId="0" fontId="32" fillId="36" borderId="0" xfId="0" applyFont="1" applyFill="1" applyAlignment="1" applyProtection="1">
      <alignment horizontal="center" vertical="center" wrapText="1"/>
      <protection/>
    </xf>
    <xf numFmtId="0" fontId="32" fillId="36" borderId="22" xfId="0" applyFont="1" applyFill="1" applyBorder="1" applyAlignment="1" applyProtection="1">
      <alignment horizontal="center" vertical="center"/>
      <protection/>
    </xf>
    <xf numFmtId="0" fontId="5" fillId="37" borderId="22" xfId="0" applyFont="1" applyFill="1" applyBorder="1" applyAlignment="1">
      <alignment vertical="center"/>
    </xf>
    <xf numFmtId="49" fontId="32" fillId="35" borderId="16" xfId="0" applyNumberFormat="1" applyFont="1" applyFill="1" applyBorder="1" applyAlignment="1" applyProtection="1">
      <alignment horizontal="center" vertical="center" wrapText="1"/>
      <protection/>
    </xf>
    <xf numFmtId="0" fontId="32" fillId="35" borderId="20" xfId="0" applyFont="1" applyFill="1" applyBorder="1" applyAlignment="1" applyProtection="1">
      <alignment horizontal="center" vertical="center" wrapText="1"/>
      <protection/>
    </xf>
    <xf numFmtId="0" fontId="32" fillId="35" borderId="21" xfId="0" applyFont="1" applyFill="1" applyBorder="1" applyAlignment="1" applyProtection="1">
      <alignment horizontal="center" vertical="center" wrapText="1"/>
      <protection/>
    </xf>
    <xf numFmtId="38" fontId="32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32" fillId="35" borderId="0" xfId="0" applyNumberFormat="1" applyFont="1" applyFill="1" applyAlignment="1" applyProtection="1">
      <alignment horizontal="center" vertical="center" wrapText="1"/>
      <protection/>
    </xf>
    <xf numFmtId="0" fontId="34" fillId="37" borderId="22" xfId="0" applyFont="1" applyFill="1" applyBorder="1" applyAlignment="1">
      <alignment horizontal="center" wrapText="1"/>
    </xf>
    <xf numFmtId="0" fontId="5" fillId="37" borderId="22" xfId="0" applyFont="1" applyFill="1" applyBorder="1" applyAlignment="1">
      <alignment horizontal="center" wrapText="1"/>
    </xf>
    <xf numFmtId="0" fontId="32" fillId="35" borderId="21" xfId="64" applyNumberFormat="1" applyFont="1" applyFill="1" applyBorder="1" applyAlignment="1" applyProtection="1">
      <alignment horizontal="center" vertical="center"/>
      <protection/>
    </xf>
    <xf numFmtId="0" fontId="16" fillId="0" borderId="57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32" xfId="0" applyBorder="1" applyAlignment="1">
      <alignment wrapText="1"/>
    </xf>
    <xf numFmtId="0" fontId="6" fillId="35" borderId="15" xfId="0" applyFont="1" applyFill="1" applyBorder="1" applyAlignment="1">
      <alignment horizontal="center" vertical="center" wrapText="1"/>
    </xf>
    <xf numFmtId="38" fontId="14" fillId="0" borderId="52" xfId="0" applyNumberFormat="1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38" fillId="35" borderId="15" xfId="0" applyFont="1" applyFill="1" applyBorder="1" applyAlignment="1">
      <alignment horizontal="center" vertical="center" wrapText="1"/>
    </xf>
    <xf numFmtId="38" fontId="38" fillId="0" borderId="52" xfId="0" applyNumberFormat="1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5" fillId="45" borderId="44" xfId="50" applyFont="1" applyFill="1" applyBorder="1" applyAlignment="1">
      <alignment horizontal="center" vertical="center" wrapText="1"/>
      <protection/>
    </xf>
    <xf numFmtId="0" fontId="5" fillId="45" borderId="17" xfId="50" applyFont="1" applyFill="1" applyBorder="1" applyAlignment="1">
      <alignment horizontal="center" vertical="center" wrapText="1"/>
      <protection/>
    </xf>
    <xf numFmtId="0" fontId="5" fillId="45" borderId="20" xfId="50" applyFont="1" applyFill="1" applyBorder="1" applyAlignment="1">
      <alignment horizontal="center" vertical="center" wrapText="1"/>
      <protection/>
    </xf>
    <xf numFmtId="0" fontId="5" fillId="45" borderId="57" xfId="50" applyFont="1" applyFill="1" applyBorder="1" applyAlignment="1">
      <alignment horizontal="center" vertical="center" wrapText="1"/>
      <protection/>
    </xf>
    <xf numFmtId="0" fontId="5" fillId="45" borderId="21" xfId="50" applyFont="1" applyFill="1" applyBorder="1" applyAlignment="1">
      <alignment horizontal="center" vertical="center" wrapText="1"/>
      <protection/>
    </xf>
    <xf numFmtId="0" fontId="5" fillId="45" borderId="32" xfId="50" applyFont="1" applyFill="1" applyBorder="1" applyAlignment="1">
      <alignment horizontal="center" vertical="center" wrapText="1"/>
      <protection/>
    </xf>
    <xf numFmtId="203" fontId="21" fillId="0" borderId="23" xfId="0" applyNumberFormat="1" applyFont="1" applyFill="1" applyBorder="1" applyAlignment="1">
      <alignment horizontal="center" textRotation="90" wrapText="1"/>
    </xf>
    <xf numFmtId="203" fontId="21" fillId="0" borderId="24" xfId="0" applyNumberFormat="1" applyFont="1" applyFill="1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38" fontId="0" fillId="0" borderId="52" xfId="50" applyNumberFormat="1" applyFont="1" applyBorder="1" applyAlignment="1">
      <alignment horizontal="center"/>
      <protection/>
    </xf>
    <xf numFmtId="0" fontId="0" fillId="0" borderId="53" xfId="50" applyFont="1" applyBorder="1" applyAlignment="1">
      <alignment horizontal="center"/>
      <protection/>
    </xf>
    <xf numFmtId="0" fontId="0" fillId="0" borderId="54" xfId="50" applyFont="1" applyBorder="1" applyAlignment="1">
      <alignment horizontal="center"/>
      <protection/>
    </xf>
    <xf numFmtId="0" fontId="0" fillId="0" borderId="52" xfId="50" applyFont="1" applyBorder="1" applyAlignment="1">
      <alignment horizontal="center"/>
      <protection/>
    </xf>
    <xf numFmtId="0" fontId="5" fillId="0" borderId="52" xfId="50" applyFont="1" applyBorder="1" applyAlignment="1">
      <alignment horizontal="center"/>
      <protection/>
    </xf>
    <xf numFmtId="0" fontId="5" fillId="0" borderId="53" xfId="50" applyFont="1" applyBorder="1" applyAlignment="1">
      <alignment horizontal="center"/>
      <protection/>
    </xf>
    <xf numFmtId="0" fontId="5" fillId="0" borderId="54" xfId="50" applyFont="1" applyBorder="1" applyAlignment="1">
      <alignment horizontal="center"/>
      <protection/>
    </xf>
    <xf numFmtId="0" fontId="0" fillId="0" borderId="37" xfId="50" applyFont="1" applyBorder="1" applyAlignment="1">
      <alignment horizontal="left" wrapText="1"/>
      <protection/>
    </xf>
    <xf numFmtId="0" fontId="0" fillId="0" borderId="34" xfId="50" applyFont="1" applyBorder="1" applyAlignment="1">
      <alignment horizontal="left" wrapText="1"/>
      <protection/>
    </xf>
    <xf numFmtId="0" fontId="0" fillId="0" borderId="35" xfId="50" applyFont="1" applyBorder="1" applyAlignment="1">
      <alignment horizontal="left" wrapText="1"/>
      <protection/>
    </xf>
    <xf numFmtId="173" fontId="0" fillId="0" borderId="58" xfId="50" applyNumberFormat="1" applyFont="1" applyBorder="1" applyAlignment="1">
      <alignment horizontal="right" wrapText="1"/>
      <protection/>
    </xf>
    <xf numFmtId="173" fontId="0" fillId="0" borderId="0" xfId="50" applyNumberFormat="1" applyFont="1" applyAlignment="1">
      <alignment horizontal="right" wrapText="1"/>
      <protection/>
    </xf>
    <xf numFmtId="0" fontId="0" fillId="0" borderId="5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justify"/>
    </xf>
    <xf numFmtId="0" fontId="5" fillId="0" borderId="35" xfId="0" applyFont="1" applyFill="1" applyBorder="1" applyAlignment="1">
      <alignment/>
    </xf>
    <xf numFmtId="38" fontId="0" fillId="0" borderId="52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2" fontId="5" fillId="0" borderId="33" xfId="0" applyNumberFormat="1" applyFont="1" applyFill="1" applyBorder="1" applyAlignment="1">
      <alignment horizontal="center"/>
    </xf>
    <xf numFmtId="42" fontId="5" fillId="0" borderId="0" xfId="0" applyNumberFormat="1" applyFont="1" applyFill="1" applyBorder="1" applyAlignment="1">
      <alignment horizontal="center"/>
    </xf>
    <xf numFmtId="0" fontId="84" fillId="0" borderId="57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2" xfId="0" applyBorder="1" applyAlignment="1">
      <alignment horizontal="left"/>
    </xf>
    <xf numFmtId="203" fontId="0" fillId="0" borderId="23" xfId="0" applyNumberFormat="1" applyFont="1" applyFill="1" applyBorder="1" applyAlignment="1">
      <alignment textRotation="90" wrapText="1"/>
    </xf>
    <xf numFmtId="203" fontId="0" fillId="0" borderId="24" xfId="0" applyNumberFormat="1" applyFont="1" applyFill="1" applyBorder="1" applyAlignment="1">
      <alignment textRotation="90" wrapText="1"/>
    </xf>
    <xf numFmtId="203" fontId="0" fillId="0" borderId="25" xfId="0" applyNumberFormat="1" applyFont="1" applyFill="1" applyBorder="1" applyAlignment="1">
      <alignment textRotation="90" wrapText="1"/>
    </xf>
    <xf numFmtId="173" fontId="0" fillId="0" borderId="18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43" fillId="0" borderId="16" xfId="0" applyFont="1" applyFill="1" applyBorder="1" applyAlignment="1">
      <alignment wrapText="1"/>
    </xf>
    <xf numFmtId="0" fontId="42" fillId="0" borderId="16" xfId="0" applyFont="1" applyFill="1" applyBorder="1" applyAlignment="1">
      <alignment wrapText="1"/>
    </xf>
    <xf numFmtId="0" fontId="42" fillId="0" borderId="52" xfId="0" applyFont="1" applyFill="1" applyBorder="1" applyAlignment="1">
      <alignment horizontal="center"/>
    </xf>
    <xf numFmtId="0" fontId="42" fillId="0" borderId="53" xfId="0" applyFont="1" applyFill="1" applyBorder="1" applyAlignment="1">
      <alignment horizontal="center"/>
    </xf>
    <xf numFmtId="0" fontId="42" fillId="0" borderId="54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 wrapText="1"/>
    </xf>
    <xf numFmtId="0" fontId="42" fillId="0" borderId="16" xfId="0" applyFont="1" applyFill="1" applyBorder="1" applyAlignment="1">
      <alignment horizontal="left"/>
    </xf>
    <xf numFmtId="38" fontId="42" fillId="0" borderId="52" xfId="0" applyNumberFormat="1" applyFont="1" applyFill="1" applyBorder="1" applyAlignment="1">
      <alignment horizontal="center"/>
    </xf>
    <xf numFmtId="0" fontId="42" fillId="0" borderId="21" xfId="0" applyFont="1" applyFill="1" applyBorder="1" applyAlignment="1">
      <alignment wrapText="1"/>
    </xf>
    <xf numFmtId="0" fontId="43" fillId="0" borderId="37" xfId="0" applyFont="1" applyFill="1" applyBorder="1" applyAlignment="1">
      <alignment wrapText="1"/>
    </xf>
    <xf numFmtId="0" fontId="43" fillId="0" borderId="35" xfId="0" applyFont="1" applyFill="1" applyBorder="1" applyAlignment="1">
      <alignment wrapText="1"/>
    </xf>
    <xf numFmtId="0" fontId="43" fillId="0" borderId="52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3" fillId="0" borderId="54" xfId="0" applyFont="1" applyFill="1" applyBorder="1" applyAlignment="1">
      <alignment horizontal="center"/>
    </xf>
    <xf numFmtId="0" fontId="17" fillId="40" borderId="21" xfId="0" applyFont="1" applyFill="1" applyBorder="1" applyAlignment="1">
      <alignment vertical="top" wrapText="1"/>
    </xf>
    <xf numFmtId="0" fontId="17" fillId="0" borderId="52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38" fontId="17" fillId="0" borderId="52" xfId="0" applyNumberFormat="1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40" borderId="44" xfId="0" applyFont="1" applyFill="1" applyBorder="1" applyAlignment="1">
      <alignment horizontal="center" vertical="center" wrapText="1"/>
    </xf>
    <xf numFmtId="0" fontId="6" fillId="40" borderId="20" xfId="0" applyFont="1" applyFill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 vertical="center" wrapText="1"/>
    </xf>
    <xf numFmtId="0" fontId="6" fillId="40" borderId="25" xfId="0" applyFont="1" applyFill="1" applyBorder="1" applyAlignment="1">
      <alignment horizontal="center" vertical="center" wrapText="1"/>
    </xf>
    <xf numFmtId="0" fontId="17" fillId="40" borderId="44" xfId="0" applyFont="1" applyFill="1" applyBorder="1" applyAlignment="1">
      <alignment horizontal="left" vertical="top" wrapText="1"/>
    </xf>
    <xf numFmtId="0" fontId="17" fillId="40" borderId="20" xfId="0" applyFont="1" applyFill="1" applyBorder="1" applyAlignment="1">
      <alignment horizontal="left" vertical="top" wrapText="1"/>
    </xf>
    <xf numFmtId="0" fontId="16" fillId="0" borderId="16" xfId="0" applyFont="1" applyBorder="1" applyAlignment="1">
      <alignment horizontal="left"/>
    </xf>
    <xf numFmtId="0" fontId="0" fillId="35" borderId="23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38" fontId="15" fillId="0" borderId="52" xfId="0" applyNumberFormat="1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0" fillId="0" borderId="23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35" borderId="21" xfId="0" applyFont="1" applyFill="1" applyBorder="1" applyAlignment="1">
      <alignment wrapText="1"/>
    </xf>
    <xf numFmtId="0" fontId="0" fillId="35" borderId="32" xfId="0" applyFont="1" applyFill="1" applyBorder="1" applyAlignment="1">
      <alignment wrapText="1"/>
    </xf>
    <xf numFmtId="0" fontId="0" fillId="35" borderId="44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0" fillId="35" borderId="60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justify" wrapText="1"/>
    </xf>
    <xf numFmtId="38" fontId="17" fillId="0" borderId="0" xfId="0" applyNumberFormat="1" applyFont="1" applyFill="1" applyAlignment="1">
      <alignment horizontal="center" wrapText="1"/>
    </xf>
    <xf numFmtId="0" fontId="17" fillId="0" borderId="0" xfId="0" applyFont="1" applyBorder="1" applyAlignment="1">
      <alignment horizontal="justify" wrapText="1"/>
    </xf>
    <xf numFmtId="173" fontId="17" fillId="0" borderId="0" xfId="0" applyNumberFormat="1" applyFont="1" applyBorder="1" applyAlignment="1">
      <alignment horizontal="right" wrapText="1"/>
    </xf>
    <xf numFmtId="0" fontId="6" fillId="35" borderId="25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3" fontId="0" fillId="0" borderId="15" xfId="0" applyNumberFormat="1" applyFont="1" applyFill="1" applyBorder="1" applyAlignment="1">
      <alignment horizontal="right" wrapText="1"/>
    </xf>
    <xf numFmtId="0" fontId="21" fillId="35" borderId="65" xfId="0" applyFont="1" applyFill="1" applyBorder="1" applyAlignment="1">
      <alignment horizontal="center" wrapText="1"/>
    </xf>
    <xf numFmtId="0" fontId="21" fillId="35" borderId="66" xfId="0" applyFont="1" applyFill="1" applyBorder="1" applyAlignment="1">
      <alignment horizontal="center" wrapText="1"/>
    </xf>
    <xf numFmtId="0" fontId="21" fillId="35" borderId="43" xfId="0" applyFont="1" applyFill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5" fillId="0" borderId="68" xfId="0" applyFont="1" applyBorder="1" applyAlignment="1">
      <alignment horizontal="center" wrapText="1"/>
    </xf>
    <xf numFmtId="0" fontId="0" fillId="0" borderId="39" xfId="0" applyFont="1" applyFill="1" applyBorder="1" applyAlignment="1">
      <alignment wrapText="1"/>
    </xf>
    <xf numFmtId="0" fontId="0" fillId="0" borderId="68" xfId="0" applyFont="1" applyFill="1" applyBorder="1" applyAlignment="1">
      <alignment wrapText="1"/>
    </xf>
    <xf numFmtId="0" fontId="2" fillId="0" borderId="39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0" fillId="0" borderId="39" xfId="0" applyFont="1" applyBorder="1" applyAlignment="1">
      <alignment wrapText="1"/>
    </xf>
    <xf numFmtId="0" fontId="0" fillId="0" borderId="68" xfId="0" applyFont="1" applyBorder="1" applyAlignment="1">
      <alignment wrapText="1"/>
    </xf>
    <xf numFmtId="43" fontId="0" fillId="0" borderId="15" xfId="0" applyNumberFormat="1" applyFont="1" applyFill="1" applyBorder="1" applyAlignment="1">
      <alignment horizontal="center" wrapText="1"/>
    </xf>
    <xf numFmtId="0" fontId="21" fillId="35" borderId="61" xfId="0" applyFont="1" applyFill="1" applyBorder="1" applyAlignment="1">
      <alignment horizontal="center" wrapText="1"/>
    </xf>
    <xf numFmtId="0" fontId="21" fillId="35" borderId="63" xfId="0" applyFont="1" applyFill="1" applyBorder="1" applyAlignment="1">
      <alignment horizontal="center" wrapText="1"/>
    </xf>
    <xf numFmtId="0" fontId="21" fillId="35" borderId="40" xfId="0" applyFont="1" applyFill="1" applyBorder="1" applyAlignment="1">
      <alignment horizontal="center" wrapText="1"/>
    </xf>
    <xf numFmtId="0" fontId="21" fillId="35" borderId="19" xfId="0" applyFont="1" applyFill="1" applyBorder="1" applyAlignment="1">
      <alignment horizontal="center" wrapText="1"/>
    </xf>
    <xf numFmtId="0" fontId="21" fillId="35" borderId="62" xfId="0" applyFont="1" applyFill="1" applyBorder="1" applyAlignment="1">
      <alignment horizontal="center" wrapText="1"/>
    </xf>
    <xf numFmtId="0" fontId="21" fillId="35" borderId="41" xfId="0" applyFont="1" applyFill="1" applyBorder="1" applyAlignment="1">
      <alignment horizontal="center" wrapText="1"/>
    </xf>
    <xf numFmtId="0" fontId="21" fillId="35" borderId="0" xfId="0" applyFont="1" applyFill="1" applyBorder="1" applyAlignment="1">
      <alignment horizontal="center" wrapText="1"/>
    </xf>
    <xf numFmtId="0" fontId="21" fillId="35" borderId="64" xfId="0" applyFont="1" applyFill="1" applyBorder="1" applyAlignment="1">
      <alignment horizontal="center" wrapText="1"/>
    </xf>
    <xf numFmtId="0" fontId="5" fillId="35" borderId="39" xfId="0" applyFont="1" applyFill="1" applyBorder="1" applyAlignment="1">
      <alignment horizontal="center" wrapText="1"/>
    </xf>
    <xf numFmtId="0" fontId="5" fillId="35" borderId="67" xfId="0" applyFont="1" applyFill="1" applyBorder="1" applyAlignment="1">
      <alignment horizontal="center" wrapText="1"/>
    </xf>
    <xf numFmtId="0" fontId="5" fillId="35" borderId="68" xfId="0" applyFont="1" applyFill="1" applyBorder="1" applyAlignment="1">
      <alignment horizontal="center" wrapText="1"/>
    </xf>
    <xf numFmtId="43" fontId="0" fillId="35" borderId="40" xfId="0" applyNumberFormat="1" applyFont="1" applyFill="1" applyBorder="1" applyAlignment="1">
      <alignment horizontal="right" wrapText="1"/>
    </xf>
    <xf numFmtId="43" fontId="0" fillId="35" borderId="45" xfId="0" applyNumberFormat="1" applyFont="1" applyFill="1" applyBorder="1" applyAlignment="1">
      <alignment horizontal="right" wrapText="1"/>
    </xf>
    <xf numFmtId="43" fontId="0" fillId="35" borderId="19" xfId="0" applyNumberFormat="1" applyFont="1" applyFill="1" applyBorder="1" applyAlignment="1">
      <alignment horizontal="right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6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26</xdr:row>
      <xdr:rowOff>0</xdr:rowOff>
    </xdr:from>
    <xdr:to>
      <xdr:col>6</xdr:col>
      <xdr:colOff>381000</xdr:colOff>
      <xdr:row>26</xdr:row>
      <xdr:rowOff>0</xdr:rowOff>
    </xdr:to>
    <xdr:sp>
      <xdr:nvSpPr>
        <xdr:cNvPr id="1" name="Line 8"/>
        <xdr:cNvSpPr>
          <a:spLocks/>
        </xdr:cNvSpPr>
      </xdr:nvSpPr>
      <xdr:spPr>
        <a:xfrm flipH="1">
          <a:off x="8667750" y="3476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7:J26"/>
  <sheetViews>
    <sheetView showGridLines="0" zoomScale="120" zoomScaleNormal="120" zoomScaleSheetLayoutView="70" zoomScalePageLayoutView="0" workbookViewId="0" topLeftCell="A7">
      <selection activeCell="B29" sqref="B29"/>
    </sheetView>
  </sheetViews>
  <sheetFormatPr defaultColWidth="8.8515625" defaultRowHeight="12.75"/>
  <cols>
    <col min="1" max="1" width="53.57421875" style="30" customWidth="1"/>
    <col min="2" max="2" width="13.8515625" style="30" customWidth="1"/>
    <col min="3" max="3" width="13.57421875" style="30" customWidth="1"/>
    <col min="4" max="4" width="13.00390625" style="30" customWidth="1"/>
    <col min="5" max="5" width="14.57421875" style="30" customWidth="1"/>
    <col min="6" max="6" width="15.8515625" style="30" customWidth="1"/>
    <col min="7" max="7" width="15.140625" style="30" customWidth="1"/>
    <col min="8" max="16384" width="8.8515625" style="30" customWidth="1"/>
  </cols>
  <sheetData>
    <row r="1" ht="12" hidden="1"/>
    <row r="2" ht="12" hidden="1"/>
    <row r="3" ht="12" hidden="1"/>
    <row r="4" ht="12" hidden="1"/>
    <row r="5" ht="12" hidden="1"/>
    <row r="6" ht="15.75" customHeight="1" hidden="1"/>
    <row r="7" spans="1:10" ht="12">
      <c r="A7" s="385" t="s">
        <v>574</v>
      </c>
      <c r="B7" s="386"/>
      <c r="C7" s="386"/>
      <c r="D7" s="386"/>
      <c r="E7" s="386"/>
      <c r="F7" s="386"/>
      <c r="G7" s="386"/>
      <c r="H7" s="386"/>
      <c r="I7" s="386"/>
      <c r="J7" s="387"/>
    </row>
    <row r="8" spans="1:10" ht="12">
      <c r="A8" s="388" t="s">
        <v>576</v>
      </c>
      <c r="B8" s="386"/>
      <c r="C8" s="386"/>
      <c r="D8" s="386"/>
      <c r="E8" s="386"/>
      <c r="F8" s="386"/>
      <c r="G8" s="386"/>
      <c r="H8" s="386"/>
      <c r="I8" s="386"/>
      <c r="J8" s="387"/>
    </row>
    <row r="9" spans="1:10" ht="21" customHeight="1">
      <c r="A9" s="389" t="s">
        <v>511</v>
      </c>
      <c r="B9" s="390"/>
      <c r="C9" s="390"/>
      <c r="D9" s="390"/>
      <c r="E9" s="390"/>
      <c r="F9" s="390"/>
      <c r="G9" s="390"/>
      <c r="H9" s="391"/>
      <c r="I9" s="391"/>
      <c r="J9" s="392"/>
    </row>
    <row r="10" spans="1:10" ht="25.5" customHeight="1">
      <c r="A10" s="268" t="s">
        <v>388</v>
      </c>
      <c r="B10" s="268">
        <v>2020</v>
      </c>
      <c r="C10" s="268">
        <f>B10+1</f>
        <v>2021</v>
      </c>
      <c r="D10" s="268">
        <f>C10+1</f>
        <v>2022</v>
      </c>
      <c r="E10" s="268">
        <f>D10+1</f>
        <v>2023</v>
      </c>
      <c r="F10" s="268">
        <f>E10+1</f>
        <v>2024</v>
      </c>
      <c r="G10" s="268">
        <f>F10+1</f>
        <v>2025</v>
      </c>
      <c r="H10" s="38"/>
      <c r="I10" s="38"/>
      <c r="J10" s="38"/>
    </row>
    <row r="11" spans="1:7" ht="12.75">
      <c r="A11" s="269" t="s">
        <v>123</v>
      </c>
      <c r="B11" s="270">
        <v>0.0452</v>
      </c>
      <c r="C11" s="271">
        <v>0.0106</v>
      </c>
      <c r="D11" s="271">
        <v>0.0789</v>
      </c>
      <c r="E11" s="278">
        <v>0.041</v>
      </c>
      <c r="F11" s="278">
        <v>0.032</v>
      </c>
      <c r="G11" s="278">
        <v>0.03</v>
      </c>
    </row>
    <row r="12" spans="1:7" ht="12.75">
      <c r="A12" s="269" t="s">
        <v>124</v>
      </c>
      <c r="B12" s="270">
        <v>-0.039</v>
      </c>
      <c r="C12" s="271">
        <v>0.046</v>
      </c>
      <c r="D12" s="271">
        <v>0.007</v>
      </c>
      <c r="E12" s="278">
        <v>0.01</v>
      </c>
      <c r="F12" s="278">
        <v>0.02</v>
      </c>
      <c r="G12" s="278">
        <v>0.02</v>
      </c>
    </row>
    <row r="13" spans="1:7" ht="12.75">
      <c r="A13" s="272" t="s">
        <v>125</v>
      </c>
      <c r="B13" s="337">
        <f>IF(Projeções!C119=0,"0",((Projeções!D119/Projeções!C119)-1)-B11-B18)</f>
        <v>-0.1456101515332819</v>
      </c>
      <c r="C13" s="337">
        <f>IF(Projeções!D119=0,"0",((Projeções!E119/Projeções!D119)-1)-C11-C18)</f>
        <v>-0.29541227750361004</v>
      </c>
      <c r="D13" s="337">
        <f>IF(Projeções!E119=0,"0",((Projeções!F119/Projeções!E119)-1)-D11-D18)</f>
        <v>0.11299703265910876</v>
      </c>
      <c r="E13" s="271">
        <f aca="true" t="shared" si="0" ref="E13:G20">(B13+C13+D13)/3</f>
        <v>-0.10934179879259438</v>
      </c>
      <c r="F13" s="271">
        <f t="shared" si="0"/>
        <v>-0.09725234787903188</v>
      </c>
      <c r="G13" s="271">
        <f t="shared" si="0"/>
        <v>-0.031199038004172498</v>
      </c>
    </row>
    <row r="14" spans="1:7" ht="12.75">
      <c r="A14" s="274" t="s">
        <v>126</v>
      </c>
      <c r="B14" s="337">
        <f>IF(Projeções!C131=0,"0",((Projeções!D131/Projeções!C131)-1)-B11-B12)</f>
        <v>-0.042767781291275904</v>
      </c>
      <c r="C14" s="337">
        <f>IF(Projeções!D131=0,"0",((Projeções!E131/Projeções!D131)-1)-C11-C12)</f>
        <v>-0.24483229595311018</v>
      </c>
      <c r="D14" s="337">
        <f>IF(Projeções!E131=0,"0",((Projeções!F131/Projeções!E131)-1)-D11-D12)</f>
        <v>0.7521268436448286</v>
      </c>
      <c r="E14" s="271">
        <f t="shared" si="0"/>
        <v>0.15484225546681418</v>
      </c>
      <c r="F14" s="271">
        <f t="shared" si="0"/>
        <v>0.22071226771951089</v>
      </c>
      <c r="G14" s="271">
        <f t="shared" si="0"/>
        <v>0.3758937889437179</v>
      </c>
    </row>
    <row r="15" spans="1:7" ht="12.75">
      <c r="A15" s="274" t="s">
        <v>127</v>
      </c>
      <c r="B15" s="337">
        <f>IF(Projeções!C9=0,"0",((Projeções!D9/Projeções!C9)-1)-B11-B12)</f>
        <v>0.24344491210206054</v>
      </c>
      <c r="C15" s="337">
        <f>IF(Projeções!D9=0,"0",((Projeções!E9/Projeções!D9)-1)-C11-C12)</f>
        <v>-0.10388327460673609</v>
      </c>
      <c r="D15" s="337">
        <f>IF(Projeções!E9=0,"0",((Projeções!F9/Projeções!E9)-1)-D11-D12)</f>
        <v>0.3384357342084453</v>
      </c>
      <c r="E15" s="271">
        <f t="shared" si="0"/>
        <v>0.1593324572345899</v>
      </c>
      <c r="F15" s="271">
        <f t="shared" si="0"/>
        <v>0.13129497227876638</v>
      </c>
      <c r="G15" s="271">
        <f t="shared" si="0"/>
        <v>0.20968772124060053</v>
      </c>
    </row>
    <row r="16" spans="1:7" ht="12.75">
      <c r="A16" s="274" t="s">
        <v>345</v>
      </c>
      <c r="B16" s="337">
        <f>IF(Projeções!C40=0,"0",((Projeções!D40/Projeções!C40)-1)-B11-B12)</f>
        <v>-0.04482561929067997</v>
      </c>
      <c r="C16" s="337">
        <f>IF(Projeções!D40=0,"0",((Projeções!E40/Projeções!D40)-1)-C11-C12)</f>
        <v>0.2880914270884922</v>
      </c>
      <c r="D16" s="337">
        <f>IF(Projeções!E40=0,"0",((Projeções!F40/Projeções!E40)-1)-D11-D12)</f>
        <v>-0.043742494784155726</v>
      </c>
      <c r="E16" s="271">
        <f t="shared" si="0"/>
        <v>0.06650777100455217</v>
      </c>
      <c r="F16" s="271">
        <f t="shared" si="0"/>
        <v>0.10361890110296289</v>
      </c>
      <c r="G16" s="271">
        <f t="shared" si="0"/>
        <v>0.04212805910778644</v>
      </c>
    </row>
    <row r="17" spans="1:7" ht="12.75">
      <c r="A17" s="274" t="s">
        <v>346</v>
      </c>
      <c r="B17" s="337">
        <f>IF(Projeções!C52=0,"0",((Projeções!D52/Projeções!C52)-1)-B11-B12)</f>
        <v>0.0682844916078109</v>
      </c>
      <c r="C17" s="337">
        <f>IF(Projeções!D52=0,"0",((Projeções!E52/Projeções!D52)-1)-C11-C12)</f>
        <v>0.518241463037055</v>
      </c>
      <c r="D17" s="337">
        <f>IF(Projeções!E52=0,"0",((Projeções!F52/Projeções!E52)-1)-D11-D12)</f>
        <v>-0.10191857749096103</v>
      </c>
      <c r="E17" s="271">
        <f t="shared" si="0"/>
        <v>0.16153579238463497</v>
      </c>
      <c r="F17" s="271">
        <f t="shared" si="0"/>
        <v>0.192619559310243</v>
      </c>
      <c r="G17" s="271">
        <f t="shared" si="0"/>
        <v>0.08407892473463897</v>
      </c>
    </row>
    <row r="18" spans="1:7" ht="12.75">
      <c r="A18" s="269" t="s">
        <v>347</v>
      </c>
      <c r="B18" s="279">
        <v>0.12</v>
      </c>
      <c r="C18" s="279">
        <v>0</v>
      </c>
      <c r="D18" s="279">
        <v>0.1006</v>
      </c>
      <c r="E18" s="278">
        <v>0.12</v>
      </c>
      <c r="F18" s="278">
        <v>0.06</v>
      </c>
      <c r="G18" s="278">
        <v>0.05</v>
      </c>
    </row>
    <row r="19" spans="1:7" ht="12.75">
      <c r="A19" s="269" t="s">
        <v>348</v>
      </c>
      <c r="B19" s="279">
        <v>0.12</v>
      </c>
      <c r="C19" s="279">
        <v>0</v>
      </c>
      <c r="D19" s="279">
        <v>0.1006</v>
      </c>
      <c r="E19" s="279">
        <v>0.12</v>
      </c>
      <c r="F19" s="279">
        <v>0.06</v>
      </c>
      <c r="G19" s="279">
        <v>0.05</v>
      </c>
    </row>
    <row r="20" spans="1:7" ht="12.75">
      <c r="A20" s="275" t="s">
        <v>133</v>
      </c>
      <c r="B20" s="337">
        <f>IF(Projeções!C138=0,"0",((Projeções!D138/Projeções!C138)-1)-B11-B12)</f>
        <v>0.1944079583678071</v>
      </c>
      <c r="C20" s="337">
        <f>IF(Projeções!D138=0,"0",((Projeções!E138/Projeções!D138)-1)-C11-C12)</f>
        <v>-0.5804327785642728</v>
      </c>
      <c r="D20" s="337">
        <f>IF(Projeções!E138=0,"0",((Projeções!F138/Projeções!E138)-1)-D11-D12)</f>
        <v>4.311875978437643</v>
      </c>
      <c r="E20" s="271">
        <f t="shared" si="0"/>
        <v>1.3086170527470589</v>
      </c>
      <c r="F20" s="271">
        <f t="shared" si="0"/>
        <v>1.6800200842068096</v>
      </c>
      <c r="G20" s="271">
        <f t="shared" si="0"/>
        <v>2.4335043717971705</v>
      </c>
    </row>
    <row r="21" spans="1:7" ht="12.75">
      <c r="A21" s="275" t="s">
        <v>176</v>
      </c>
      <c r="B21" s="273">
        <v>0.019</v>
      </c>
      <c r="C21" s="273">
        <v>0.0915</v>
      </c>
      <c r="D21" s="271">
        <v>0.1325</v>
      </c>
      <c r="E21" s="278">
        <v>0.0925</v>
      </c>
      <c r="F21" s="278">
        <v>0.075</v>
      </c>
      <c r="G21" s="278">
        <v>0.07</v>
      </c>
    </row>
    <row r="22" spans="1:7" ht="12.75">
      <c r="A22" s="275" t="s">
        <v>517</v>
      </c>
      <c r="B22" s="276">
        <v>0</v>
      </c>
      <c r="C22" s="276">
        <v>0</v>
      </c>
      <c r="D22" s="277">
        <v>5</v>
      </c>
      <c r="E22" s="267">
        <v>5.04</v>
      </c>
      <c r="F22" s="267">
        <v>5.05</v>
      </c>
      <c r="G22" s="267">
        <v>5.02</v>
      </c>
    </row>
    <row r="23" spans="1:7" ht="14.25">
      <c r="A23" s="46"/>
      <c r="B23" s="46"/>
      <c r="C23" s="13"/>
      <c r="D23" s="13"/>
      <c r="E23" s="13"/>
      <c r="F23" s="13"/>
      <c r="G23" s="13"/>
    </row>
    <row r="24" spans="1:7" ht="12">
      <c r="A24" s="383"/>
      <c r="B24" s="384"/>
      <c r="C24" s="384"/>
      <c r="D24" s="384"/>
      <c r="E24" s="384"/>
      <c r="F24" s="384"/>
      <c r="G24" s="384"/>
    </row>
    <row r="25" spans="1:8" ht="12">
      <c r="A25" s="384"/>
      <c r="B25" s="384"/>
      <c r="C25" s="384"/>
      <c r="D25" s="384"/>
      <c r="E25" s="384"/>
      <c r="F25" s="384"/>
      <c r="G25" s="384"/>
      <c r="H25" s="41"/>
    </row>
    <row r="26" spans="1:8" ht="12">
      <c r="A26" s="384"/>
      <c r="B26" s="384"/>
      <c r="C26" s="384"/>
      <c r="D26" s="384"/>
      <c r="E26" s="384"/>
      <c r="F26" s="384"/>
      <c r="G26" s="384"/>
      <c r="H26" s="41"/>
    </row>
  </sheetData>
  <sheetProtection/>
  <mergeCells count="4">
    <mergeCell ref="A24:G26"/>
    <mergeCell ref="A7:J7"/>
    <mergeCell ref="A8:J8"/>
    <mergeCell ref="A9:J9"/>
  </mergeCells>
  <printOptions gridLines="1"/>
  <pageMargins left="0" right="0" top="0.3937007874015748" bottom="0.1968503937007874" header="0.5118110236220472" footer="0.5118110236220472"/>
  <pageSetup fitToHeight="1" fitToWidth="1" horizontalDpi="300" verticalDpi="300" orientation="landscape" paperSize="9" r:id="rId2"/>
  <colBreaks count="1" manualBreakCount="1">
    <brk id="8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A1:H41"/>
  <sheetViews>
    <sheetView zoomScaleSheetLayoutView="90" zoomScalePageLayoutView="0" workbookViewId="0" topLeftCell="A11">
      <selection activeCell="A1" sqref="A1:G27"/>
    </sheetView>
  </sheetViews>
  <sheetFormatPr defaultColWidth="9.140625" defaultRowHeight="12.75"/>
  <cols>
    <col min="1" max="1" width="22.00390625" style="11" customWidth="1"/>
    <col min="2" max="2" width="17.57421875" style="11" customWidth="1"/>
    <col min="3" max="3" width="10.140625" style="11" customWidth="1"/>
    <col min="4" max="4" width="17.7109375" style="11" customWidth="1"/>
    <col min="5" max="5" width="10.421875" style="11" customWidth="1"/>
    <col min="6" max="6" width="18.00390625" style="11" customWidth="1"/>
    <col min="7" max="7" width="10.7109375" style="11" customWidth="1"/>
    <col min="8" max="8" width="14.140625" style="11" bestFit="1" customWidth="1"/>
    <col min="9" max="16384" width="9.140625" style="11" customWidth="1"/>
  </cols>
  <sheetData>
    <row r="1" spans="1:7" ht="15.75">
      <c r="A1" s="495" t="str">
        <f>Parâmetros!A7</f>
        <v>Município de :SANTA TEREZA/RS</v>
      </c>
      <c r="B1" s="491"/>
      <c r="C1" s="491"/>
      <c r="D1" s="491"/>
      <c r="E1" s="491"/>
      <c r="F1" s="491"/>
      <c r="G1" s="492"/>
    </row>
    <row r="2" spans="1:7" ht="15.75">
      <c r="A2" s="490" t="s">
        <v>36</v>
      </c>
      <c r="B2" s="491"/>
      <c r="C2" s="491"/>
      <c r="D2" s="491"/>
      <c r="E2" s="491"/>
      <c r="F2" s="491"/>
      <c r="G2" s="492"/>
    </row>
    <row r="3" spans="1:7" ht="15.75">
      <c r="A3" s="490" t="s">
        <v>137</v>
      </c>
      <c r="B3" s="491"/>
      <c r="C3" s="491"/>
      <c r="D3" s="491"/>
      <c r="E3" s="491"/>
      <c r="F3" s="491"/>
      <c r="G3" s="492"/>
    </row>
    <row r="4" spans="1:7" ht="15.75">
      <c r="A4" s="499" t="s">
        <v>376</v>
      </c>
      <c r="B4" s="500"/>
      <c r="C4" s="500"/>
      <c r="D4" s="500"/>
      <c r="E4" s="500"/>
      <c r="F4" s="500"/>
      <c r="G4" s="501"/>
    </row>
    <row r="5" spans="1:7" ht="15.75">
      <c r="A5" s="490" t="s">
        <v>581</v>
      </c>
      <c r="B5" s="491"/>
      <c r="C5" s="491"/>
      <c r="D5" s="491"/>
      <c r="E5" s="491"/>
      <c r="F5" s="491"/>
      <c r="G5" s="492"/>
    </row>
    <row r="6" spans="1:7" ht="15.75">
      <c r="A6" s="490"/>
      <c r="B6" s="491"/>
      <c r="C6" s="491"/>
      <c r="D6" s="491"/>
      <c r="E6" s="491"/>
      <c r="F6" s="491"/>
      <c r="G6" s="492"/>
    </row>
    <row r="7" spans="1:7" ht="15.75">
      <c r="A7" s="497" t="s">
        <v>383</v>
      </c>
      <c r="B7" s="498"/>
      <c r="C7" s="258"/>
      <c r="D7" s="258">
        <v>2019</v>
      </c>
      <c r="E7" s="258"/>
      <c r="F7" s="258">
        <v>2018</v>
      </c>
      <c r="G7" s="261">
        <v>1</v>
      </c>
    </row>
    <row r="8" spans="1:7" s="12" customFormat="1" ht="25.5" customHeight="1">
      <c r="A8" s="262" t="s">
        <v>82</v>
      </c>
      <c r="B8" s="262">
        <f>Parâmetros!C10</f>
        <v>2021</v>
      </c>
      <c r="C8" s="262" t="s">
        <v>13</v>
      </c>
      <c r="D8" s="262">
        <f>B8-1</f>
        <v>2020</v>
      </c>
      <c r="E8" s="262" t="s">
        <v>13</v>
      </c>
      <c r="F8" s="262">
        <f>D8-1</f>
        <v>2019</v>
      </c>
      <c r="G8" s="263" t="s">
        <v>13</v>
      </c>
    </row>
    <row r="9" spans="1:8" ht="15.75">
      <c r="A9" s="264" t="s">
        <v>83</v>
      </c>
      <c r="B9" s="295">
        <f>D12</f>
        <v>14969426.16</v>
      </c>
      <c r="C9" s="296">
        <f>IF(B12=0,"-",(B9/B12))</f>
        <v>0.9102234389418942</v>
      </c>
      <c r="D9" s="295">
        <f>F12</f>
        <v>13045197.91</v>
      </c>
      <c r="E9" s="296">
        <f>IF(D12=0,"-",(D9/D12))</f>
        <v>0.8714561113142897</v>
      </c>
      <c r="F9" s="295">
        <v>12497829.15</v>
      </c>
      <c r="G9" s="296">
        <f>IF(F12=0,"-",(F9/F12))</f>
        <v>0.9580405936516758</v>
      </c>
      <c r="H9" s="381">
        <v>12497829.15</v>
      </c>
    </row>
    <row r="10" spans="1:8" ht="15.75">
      <c r="A10" s="264" t="s">
        <v>41</v>
      </c>
      <c r="B10" s="301"/>
      <c r="C10" s="296">
        <f>IF(B12=0,"-",(B10/B12))</f>
        <v>0</v>
      </c>
      <c r="D10" s="301"/>
      <c r="E10" s="296">
        <f>IF(D12=0,"-",(D10/D12))</f>
        <v>0</v>
      </c>
      <c r="F10" s="259"/>
      <c r="G10" s="296">
        <f>IF(F12=0,"-",(F10/F12))</f>
        <v>0</v>
      </c>
      <c r="H10" s="381"/>
    </row>
    <row r="11" spans="1:8" ht="15.75">
      <c r="A11" s="265" t="s">
        <v>84</v>
      </c>
      <c r="B11" s="260">
        <f>B12-B9</f>
        <v>1476454.6199999992</v>
      </c>
      <c r="C11" s="299">
        <f>IF(B12=0,"-",(B11/B12))</f>
        <v>0.08977656105810583</v>
      </c>
      <c r="D11" s="260">
        <v>1924228.25</v>
      </c>
      <c r="E11" s="299">
        <f>IF(D12=0,"-",(D11/D12))</f>
        <v>0.12854388868571032</v>
      </c>
      <c r="F11" s="260">
        <v>547368.76</v>
      </c>
      <c r="G11" s="299">
        <f>IF(F12=0,"-",(F11/F12))</f>
        <v>0.041959406348324235</v>
      </c>
      <c r="H11" s="381">
        <v>547368.76</v>
      </c>
    </row>
    <row r="12" spans="1:8" ht="15.75">
      <c r="A12" s="266" t="s">
        <v>85</v>
      </c>
      <c r="B12" s="300">
        <v>16445880.78</v>
      </c>
      <c r="C12" s="299">
        <f>IF(B12=0,"-",(B12/B12))</f>
        <v>1</v>
      </c>
      <c r="D12" s="300">
        <v>14969426.16</v>
      </c>
      <c r="E12" s="299">
        <f>IF(D12=0,"-",(D12/D12))</f>
        <v>1</v>
      </c>
      <c r="F12" s="300">
        <v>13045197.91</v>
      </c>
      <c r="G12" s="299">
        <f>IF(F12=0,"-",(F12/F12))</f>
        <v>1</v>
      </c>
      <c r="H12" s="381">
        <v>13045197.91</v>
      </c>
    </row>
    <row r="13" spans="1:7" ht="15.75">
      <c r="A13" s="496"/>
      <c r="B13" s="496"/>
      <c r="C13" s="496"/>
      <c r="D13" s="496"/>
      <c r="E13" s="496"/>
      <c r="F13" s="496"/>
      <c r="G13" s="496"/>
    </row>
    <row r="14" spans="1:7" ht="15.75" customHeight="1">
      <c r="A14" s="493" t="s">
        <v>86</v>
      </c>
      <c r="B14" s="493"/>
      <c r="C14" s="493"/>
      <c r="D14" s="493"/>
      <c r="E14" s="493"/>
      <c r="F14" s="493"/>
      <c r="G14" s="493"/>
    </row>
    <row r="15" spans="1:7" s="12" customFormat="1" ht="25.5" customHeight="1">
      <c r="A15" s="262" t="s">
        <v>82</v>
      </c>
      <c r="B15" s="262">
        <f>Parâmetros!C10</f>
        <v>2021</v>
      </c>
      <c r="C15" s="262" t="s">
        <v>13</v>
      </c>
      <c r="D15" s="262">
        <f>B15-1</f>
        <v>2020</v>
      </c>
      <c r="E15" s="262" t="s">
        <v>13</v>
      </c>
      <c r="F15" s="262">
        <f>D15-1</f>
        <v>2019</v>
      </c>
      <c r="G15" s="263" t="s">
        <v>13</v>
      </c>
    </row>
    <row r="16" spans="1:7" ht="15.75">
      <c r="A16" s="264" t="s">
        <v>83</v>
      </c>
      <c r="B16" s="295">
        <f>D19</f>
        <v>0</v>
      </c>
      <c r="C16" s="296" t="str">
        <f>IF(B19=0,"-",(B16/B19))</f>
        <v>-</v>
      </c>
      <c r="D16" s="295">
        <f>F19</f>
        <v>0</v>
      </c>
      <c r="E16" s="296" t="str">
        <f>IF(D19=0,"-",(D16/D19))</f>
        <v>-</v>
      </c>
      <c r="F16" s="295">
        <v>0</v>
      </c>
      <c r="G16" s="296" t="str">
        <f>IF(F19=0,"-",(F16/F19))</f>
        <v>-</v>
      </c>
    </row>
    <row r="17" spans="1:7" ht="15.75">
      <c r="A17" s="264" t="s">
        <v>41</v>
      </c>
      <c r="B17" s="259"/>
      <c r="C17" s="296" t="str">
        <f>IF(B19=0,"-",(B17/B19))</f>
        <v>-</v>
      </c>
      <c r="D17" s="259"/>
      <c r="E17" s="296" t="str">
        <f>IF(D19=0,"-",(D17/D19))</f>
        <v>-</v>
      </c>
      <c r="F17" s="259"/>
      <c r="G17" s="296" t="str">
        <f>IF(F19=0,"-",(F17/F19))</f>
        <v>-</v>
      </c>
    </row>
    <row r="18" spans="1:7" ht="31.5">
      <c r="A18" s="265" t="s">
        <v>470</v>
      </c>
      <c r="B18" s="260">
        <v>0</v>
      </c>
      <c r="C18" s="299" t="str">
        <f>IF(B19=0,"-",(B18/B19))</f>
        <v>-</v>
      </c>
      <c r="D18" s="260">
        <v>0</v>
      </c>
      <c r="E18" s="299" t="str">
        <f>IF(D19=0,"-",(D18/D19))</f>
        <v>-</v>
      </c>
      <c r="F18" s="260">
        <v>0</v>
      </c>
      <c r="G18" s="299" t="str">
        <f>IF(F19=0,"-",(F18/F19))</f>
        <v>-</v>
      </c>
    </row>
    <row r="19" spans="1:7" ht="15.75">
      <c r="A19" s="266" t="s">
        <v>85</v>
      </c>
      <c r="B19" s="300">
        <f>SUM(B16:B18)</f>
        <v>0</v>
      </c>
      <c r="C19" s="299" t="str">
        <f>IF(B19=0,"-",(B19/B19))</f>
        <v>-</v>
      </c>
      <c r="D19" s="300">
        <f>SUM(D16:D18)</f>
        <v>0</v>
      </c>
      <c r="E19" s="299" t="str">
        <f>IF(D19=0,"-",(D19/D19))</f>
        <v>-</v>
      </c>
      <c r="F19" s="300">
        <f>SUM(F16:F18)</f>
        <v>0</v>
      </c>
      <c r="G19" s="299" t="str">
        <f>IF(F19=0,"-",(F19/F19))</f>
        <v>-</v>
      </c>
    </row>
    <row r="20" spans="1:7" ht="15.75">
      <c r="A20" s="494"/>
      <c r="B20" s="494"/>
      <c r="C20" s="494"/>
      <c r="D20" s="494"/>
      <c r="E20" s="494"/>
      <c r="F20" s="494"/>
      <c r="G20" s="494"/>
    </row>
    <row r="21" spans="1:7" ht="15.75" customHeight="1">
      <c r="A21" s="493" t="s">
        <v>156</v>
      </c>
      <c r="B21" s="493"/>
      <c r="C21" s="493"/>
      <c r="D21" s="493"/>
      <c r="E21" s="493"/>
      <c r="F21" s="493"/>
      <c r="G21" s="493"/>
    </row>
    <row r="22" spans="1:7" s="12" customFormat="1" ht="25.5" customHeight="1">
      <c r="A22" s="262" t="s">
        <v>82</v>
      </c>
      <c r="B22" s="262">
        <f>Parâmetros!C10</f>
        <v>2021</v>
      </c>
      <c r="C22" s="262" t="s">
        <v>13</v>
      </c>
      <c r="D22" s="262">
        <f>B22-1</f>
        <v>2020</v>
      </c>
      <c r="E22" s="262" t="s">
        <v>13</v>
      </c>
      <c r="F22" s="262">
        <f>D22-1</f>
        <v>2019</v>
      </c>
      <c r="G22" s="263" t="s">
        <v>13</v>
      </c>
    </row>
    <row r="23" spans="1:7" ht="15.75">
      <c r="A23" s="264" t="s">
        <v>83</v>
      </c>
      <c r="B23" s="295">
        <f>B9+B16</f>
        <v>14969426.16</v>
      </c>
      <c r="C23" s="296">
        <f>IF(B26=0,"-",(B23/B26))</f>
        <v>0.9102234389418942</v>
      </c>
      <c r="D23" s="295">
        <f>D9+D16</f>
        <v>13045197.91</v>
      </c>
      <c r="E23" s="296">
        <f>IF(D26=0,"-",(D23/D26))</f>
        <v>0.8714561113142897</v>
      </c>
      <c r="F23" s="295">
        <f>F9+F16</f>
        <v>12497829.15</v>
      </c>
      <c r="G23" s="296">
        <f>IF(F26=0,"-",(F23/F26))</f>
        <v>0.9580405936516758</v>
      </c>
    </row>
    <row r="24" spans="1:7" ht="15.75">
      <c r="A24" s="264" t="s">
        <v>41</v>
      </c>
      <c r="B24" s="297">
        <f>B10+B17</f>
        <v>0</v>
      </c>
      <c r="C24" s="296">
        <f>IF(B26=0,"-",(B24/B26))</f>
        <v>0</v>
      </c>
      <c r="D24" s="297">
        <f>D10+D17</f>
        <v>0</v>
      </c>
      <c r="E24" s="296">
        <f>IF(D26=0,"-",(D24/D26))</f>
        <v>0</v>
      </c>
      <c r="F24" s="297">
        <f>F10+F17</f>
        <v>0</v>
      </c>
      <c r="G24" s="296">
        <f>IF(F26=0,"-",(F24/F26))</f>
        <v>0</v>
      </c>
    </row>
    <row r="25" spans="1:7" ht="15.75">
      <c r="A25" s="265" t="s">
        <v>84</v>
      </c>
      <c r="B25" s="298">
        <f>B11+B18</f>
        <v>1476454.6199999992</v>
      </c>
      <c r="C25" s="299">
        <f>IF(B26=0,"-",(B25/B26))</f>
        <v>0.08977656105810583</v>
      </c>
      <c r="D25" s="298">
        <f>D11+D18</f>
        <v>1924228.25</v>
      </c>
      <c r="E25" s="299">
        <f>IF(D26=0,"-",(D25/D26))</f>
        <v>0.12854388868571032</v>
      </c>
      <c r="F25" s="298">
        <f>F11+F18</f>
        <v>547368.76</v>
      </c>
      <c r="G25" s="299">
        <f>IF(F26=0,"-",(F25/F26))</f>
        <v>0.041959406348324235</v>
      </c>
    </row>
    <row r="26" spans="1:7" ht="15.75">
      <c r="A26" s="266" t="s">
        <v>85</v>
      </c>
      <c r="B26" s="300">
        <f>SUM(B23:B25)</f>
        <v>16445880.78</v>
      </c>
      <c r="C26" s="299">
        <f>IF(B26=0,"-",(B26/B26))</f>
        <v>1</v>
      </c>
      <c r="D26" s="300">
        <f>SUM(D23:D25)</f>
        <v>14969426.16</v>
      </c>
      <c r="E26" s="299">
        <f>IF(D26=0,"-",(D26/D26))</f>
        <v>1</v>
      </c>
      <c r="F26" s="300">
        <f>SUM(F23:F25)</f>
        <v>13045197.91</v>
      </c>
      <c r="G26" s="299">
        <f>IF(F26=0,"-",(F26/F26))</f>
        <v>1</v>
      </c>
    </row>
    <row r="27" spans="1:7" ht="15.75">
      <c r="A27" s="488" t="str">
        <f>Comparação!A31</f>
        <v>Fonte:Sistema contábil do Município - 11/08/2022</v>
      </c>
      <c r="B27" s="489"/>
      <c r="C27" s="489"/>
      <c r="D27" s="489"/>
      <c r="E27" s="489"/>
      <c r="F27" s="489"/>
      <c r="G27" s="489"/>
    </row>
    <row r="41" ht="12.75">
      <c r="H41" s="11" t="s">
        <v>505</v>
      </c>
    </row>
  </sheetData>
  <sheetProtection/>
  <mergeCells count="12">
    <mergeCell ref="A4:G4"/>
    <mergeCell ref="A5:G5"/>
    <mergeCell ref="A27:G27"/>
    <mergeCell ref="A6:G6"/>
    <mergeCell ref="A21:G21"/>
    <mergeCell ref="A20:G20"/>
    <mergeCell ref="A1:G1"/>
    <mergeCell ref="A2:G2"/>
    <mergeCell ref="A13:G13"/>
    <mergeCell ref="A14:G14"/>
    <mergeCell ref="A7:B7"/>
    <mergeCell ref="A3:G3"/>
  </mergeCells>
  <printOptions/>
  <pageMargins left="0.8267716535433072" right="0.2362204724409449" top="0.7480314960629921" bottom="0.7480314960629921" header="0.31496062992125984" footer="0.31496062992125984"/>
  <pageSetup fitToHeight="1" fitToWidth="1" horizontalDpi="300" verticalDpi="3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A1:D31"/>
  <sheetViews>
    <sheetView zoomScale="90" zoomScaleNormal="90" zoomScaleSheetLayoutView="90" zoomScalePageLayoutView="0" workbookViewId="0" topLeftCell="A1">
      <selection activeCell="A1" sqref="A1:D31"/>
    </sheetView>
  </sheetViews>
  <sheetFormatPr defaultColWidth="9.140625" defaultRowHeight="12.75"/>
  <cols>
    <col min="1" max="1" width="58.421875" style="13" customWidth="1"/>
    <col min="2" max="3" width="14.7109375" style="13" customWidth="1"/>
    <col min="4" max="4" width="15.7109375" style="13" customWidth="1"/>
    <col min="5" max="16384" width="9.140625" style="13" customWidth="1"/>
  </cols>
  <sheetData>
    <row r="1" spans="1:4" ht="14.25">
      <c r="A1" s="506" t="str">
        <f>Parâmetros!A7</f>
        <v>Município de :SANTA TEREZA/RS</v>
      </c>
      <c r="B1" s="504"/>
      <c r="C1" s="504"/>
      <c r="D1" s="505"/>
    </row>
    <row r="2" spans="1:4" ht="14.25">
      <c r="A2" s="503" t="s">
        <v>36</v>
      </c>
      <c r="B2" s="504"/>
      <c r="C2" s="504"/>
      <c r="D2" s="505"/>
    </row>
    <row r="3" spans="1:4" ht="14.25">
      <c r="A3" s="503" t="s">
        <v>137</v>
      </c>
      <c r="B3" s="504"/>
      <c r="C3" s="504"/>
      <c r="D3" s="505"/>
    </row>
    <row r="4" spans="1:4" ht="15">
      <c r="A4" s="507" t="s">
        <v>377</v>
      </c>
      <c r="B4" s="508"/>
      <c r="C4" s="508"/>
      <c r="D4" s="509"/>
    </row>
    <row r="5" spans="1:4" ht="14.25">
      <c r="A5" s="503" t="s">
        <v>583</v>
      </c>
      <c r="B5" s="504"/>
      <c r="C5" s="504"/>
      <c r="D5" s="505"/>
    </row>
    <row r="6" spans="1:4" ht="14.25">
      <c r="A6" s="503"/>
      <c r="B6" s="504"/>
      <c r="C6" s="504"/>
      <c r="D6" s="505"/>
    </row>
    <row r="7" spans="1:4" ht="14.25">
      <c r="A7" s="307" t="s">
        <v>382</v>
      </c>
      <c r="B7" s="308" t="s">
        <v>573</v>
      </c>
      <c r="C7" s="308" t="s">
        <v>573</v>
      </c>
      <c r="D7" s="309" t="s">
        <v>573</v>
      </c>
    </row>
    <row r="8" spans="1:4" s="14" customFormat="1" ht="25.5" customHeight="1">
      <c r="A8" s="310" t="s">
        <v>87</v>
      </c>
      <c r="B8" s="311">
        <f>Parâmetros!$C$10</f>
        <v>2021</v>
      </c>
      <c r="C8" s="311">
        <f>B8-1</f>
        <v>2020</v>
      </c>
      <c r="D8" s="312">
        <f>C8-1</f>
        <v>2019</v>
      </c>
    </row>
    <row r="9" spans="1:4" s="14" customFormat="1" ht="25.5" customHeight="1">
      <c r="A9" s="313" t="s">
        <v>571</v>
      </c>
      <c r="B9" s="340"/>
      <c r="C9" s="341"/>
      <c r="D9" s="314">
        <v>0</v>
      </c>
    </row>
    <row r="10" spans="1:4" ht="12.75" customHeight="1">
      <c r="A10" s="315" t="s">
        <v>506</v>
      </c>
      <c r="B10" s="316">
        <f>B11</f>
        <v>0</v>
      </c>
      <c r="C10" s="317">
        <v>0</v>
      </c>
      <c r="D10" s="317">
        <v>157500</v>
      </c>
    </row>
    <row r="11" spans="1:4" ht="12.75" customHeight="1">
      <c r="A11" s="315" t="s">
        <v>507</v>
      </c>
      <c r="B11" s="317">
        <f>B12+B13+B14</f>
        <v>0</v>
      </c>
      <c r="C11" s="317">
        <v>0</v>
      </c>
      <c r="D11" s="317">
        <v>157500</v>
      </c>
    </row>
    <row r="12" spans="1:4" ht="12.75" customHeight="1">
      <c r="A12" s="315" t="s">
        <v>88</v>
      </c>
      <c r="B12" s="318">
        <v>0</v>
      </c>
      <c r="C12" s="319">
        <v>0</v>
      </c>
      <c r="D12" s="319">
        <v>157500</v>
      </c>
    </row>
    <row r="13" spans="1:4" ht="12.75" customHeight="1">
      <c r="A13" s="315" t="s">
        <v>89</v>
      </c>
      <c r="B13" s="318">
        <v>0</v>
      </c>
      <c r="C13" s="319">
        <v>0</v>
      </c>
      <c r="D13" s="319">
        <v>0</v>
      </c>
    </row>
    <row r="14" spans="1:4" ht="12.75" customHeight="1">
      <c r="A14" s="315" t="s">
        <v>508</v>
      </c>
      <c r="B14" s="318">
        <v>0</v>
      </c>
      <c r="C14" s="319">
        <v>0</v>
      </c>
      <c r="D14" s="319">
        <v>0</v>
      </c>
    </row>
    <row r="15" spans="1:4" ht="12.75" customHeight="1">
      <c r="A15" s="315" t="s">
        <v>132</v>
      </c>
      <c r="B15" s="320">
        <v>0</v>
      </c>
      <c r="C15" s="321">
        <v>0</v>
      </c>
      <c r="D15" s="321">
        <v>0</v>
      </c>
    </row>
    <row r="16" spans="1:4" ht="15">
      <c r="A16" s="349" t="s">
        <v>509</v>
      </c>
      <c r="B16" s="322">
        <f>B12+B13+B14+B15</f>
        <v>0</v>
      </c>
      <c r="C16" s="322">
        <f>C12+C13+C14+C15</f>
        <v>0</v>
      </c>
      <c r="D16" s="322">
        <f>D9+D10+D15</f>
        <v>157500</v>
      </c>
    </row>
    <row r="17" spans="1:4" ht="14.25">
      <c r="A17" s="502"/>
      <c r="B17" s="502"/>
      <c r="C17" s="502"/>
      <c r="D17" s="502"/>
    </row>
    <row r="18" spans="1:4" s="14" customFormat="1" ht="14.25">
      <c r="A18" s="510" t="s">
        <v>142</v>
      </c>
      <c r="B18" s="512">
        <f>B8</f>
        <v>2021</v>
      </c>
      <c r="C18" s="512">
        <f>B18-1</f>
        <v>2020</v>
      </c>
      <c r="D18" s="512">
        <f>C18-1</f>
        <v>2019</v>
      </c>
    </row>
    <row r="19" spans="1:4" s="14" customFormat="1" ht="14.25">
      <c r="A19" s="511"/>
      <c r="B19" s="513"/>
      <c r="C19" s="513"/>
      <c r="D19" s="513"/>
    </row>
    <row r="20" spans="1:4" ht="28.5">
      <c r="A20" s="323" t="s">
        <v>510</v>
      </c>
      <c r="B20" s="324"/>
      <c r="C20" s="324"/>
      <c r="D20" s="325"/>
    </row>
    <row r="21" spans="1:4" ht="14.25">
      <c r="A21" s="323" t="s">
        <v>90</v>
      </c>
      <c r="B21" s="326">
        <f>B22+B23+B24</f>
        <v>664926.95</v>
      </c>
      <c r="C21" s="326">
        <f>C22+C23+C24</f>
        <v>296480</v>
      </c>
      <c r="D21" s="327">
        <f>D22+D23+D24</f>
        <v>0</v>
      </c>
    </row>
    <row r="22" spans="1:4" ht="14.25">
      <c r="A22" s="323" t="s">
        <v>91</v>
      </c>
      <c r="B22" s="328">
        <v>664926.95</v>
      </c>
      <c r="C22" s="328">
        <v>296480</v>
      </c>
      <c r="D22" s="329">
        <v>0</v>
      </c>
    </row>
    <row r="23" spans="1:4" ht="14.25">
      <c r="A23" s="323" t="s">
        <v>92</v>
      </c>
      <c r="B23" s="328"/>
      <c r="C23" s="328"/>
      <c r="D23" s="329"/>
    </row>
    <row r="24" spans="1:4" ht="14.25">
      <c r="A24" s="323" t="s">
        <v>93</v>
      </c>
      <c r="B24" s="328"/>
      <c r="C24" s="328">
        <v>0</v>
      </c>
      <c r="D24" s="329"/>
    </row>
    <row r="25" spans="1:4" ht="14.25">
      <c r="A25" s="323" t="s">
        <v>94</v>
      </c>
      <c r="B25" s="326">
        <f>B26+B27</f>
        <v>0</v>
      </c>
      <c r="C25" s="326">
        <f>C26+C27</f>
        <v>0</v>
      </c>
      <c r="D25" s="327">
        <f>D26+D27</f>
        <v>0</v>
      </c>
    </row>
    <row r="26" spans="1:4" ht="14.25">
      <c r="A26" s="323" t="s">
        <v>95</v>
      </c>
      <c r="B26" s="328">
        <v>0</v>
      </c>
      <c r="C26" s="328"/>
      <c r="D26" s="329"/>
    </row>
    <row r="27" spans="1:4" ht="14.25">
      <c r="A27" s="330" t="s">
        <v>96</v>
      </c>
      <c r="B27" s="331"/>
      <c r="C27" s="331"/>
      <c r="D27" s="332"/>
    </row>
    <row r="28" spans="1:4" ht="15">
      <c r="A28" s="350" t="s">
        <v>509</v>
      </c>
      <c r="B28" s="333">
        <f>B21+B25</f>
        <v>664926.95</v>
      </c>
      <c r="C28" s="333">
        <f>C21+C25</f>
        <v>296480</v>
      </c>
      <c r="D28" s="334">
        <f>D21+D25</f>
        <v>0</v>
      </c>
    </row>
    <row r="29" spans="1:4" ht="14.25">
      <c r="A29" s="514" t="s">
        <v>97</v>
      </c>
      <c r="B29" s="331"/>
      <c r="C29" s="331"/>
      <c r="D29" s="332"/>
    </row>
    <row r="30" spans="1:4" ht="14.25">
      <c r="A30" s="515"/>
      <c r="B30" s="333">
        <f>C30+B16-B28</f>
        <v>-803906.95</v>
      </c>
      <c r="C30" s="333">
        <f>D30+C16-C28</f>
        <v>-138980</v>
      </c>
      <c r="D30" s="335">
        <f>D16-D28</f>
        <v>157500</v>
      </c>
    </row>
    <row r="31" spans="1:4" ht="14.25">
      <c r="A31" s="516" t="str">
        <f>' Patrimônio'!A27:G27</f>
        <v>Fonte:Sistema contábil do Município - 11/08/2022</v>
      </c>
      <c r="B31" s="516"/>
      <c r="C31" s="516"/>
      <c r="D31" s="516"/>
    </row>
  </sheetData>
  <sheetProtection/>
  <mergeCells count="13">
    <mergeCell ref="A18:A19"/>
    <mergeCell ref="B18:B19"/>
    <mergeCell ref="C18:C19"/>
    <mergeCell ref="D18:D19"/>
    <mergeCell ref="A29:A30"/>
    <mergeCell ref="A31:D31"/>
    <mergeCell ref="A17:D17"/>
    <mergeCell ref="A5:D5"/>
    <mergeCell ref="A6:D6"/>
    <mergeCell ref="A1:D1"/>
    <mergeCell ref="A2:D2"/>
    <mergeCell ref="A3:D3"/>
    <mergeCell ref="A4:D4"/>
  </mergeCells>
  <printOptions/>
  <pageMargins left="0.787401575" right="0.787401575" top="0.984251969" bottom="0.984251969" header="0.492125985" footer="0.492125985"/>
  <pageSetup fitToHeight="1" fitToWidth="1" horizontalDpi="300" verticalDpi="300" orientation="landscape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>
    <pageSetUpPr fitToPage="1"/>
  </sheetPr>
  <dimension ref="A1:G26"/>
  <sheetViews>
    <sheetView zoomScale="90" zoomScaleNormal="90" zoomScalePageLayoutView="0" workbookViewId="0" topLeftCell="A1">
      <selection activeCell="G19" sqref="A1:G19"/>
    </sheetView>
  </sheetViews>
  <sheetFormatPr defaultColWidth="9.140625" defaultRowHeight="12.75"/>
  <cols>
    <col min="1" max="1" width="22.421875" style="0" customWidth="1"/>
    <col min="2" max="2" width="15.7109375" style="0" customWidth="1"/>
    <col min="3" max="3" width="14.00390625" style="0" customWidth="1"/>
    <col min="4" max="6" width="12.8515625" style="0" customWidth="1"/>
    <col min="7" max="7" width="16.140625" style="0" customWidth="1"/>
  </cols>
  <sheetData>
    <row r="1" spans="1:7" ht="12.75">
      <c r="A1" s="520" t="str">
        <f>Parâmetros!A7</f>
        <v>Município de :SANTA TEREZA/RS</v>
      </c>
      <c r="B1" s="521"/>
      <c r="C1" s="521"/>
      <c r="D1" s="521"/>
      <c r="E1" s="521"/>
      <c r="F1" s="522"/>
      <c r="G1" s="90"/>
    </row>
    <row r="2" spans="1:7" ht="12.75">
      <c r="A2" s="523" t="s">
        <v>36</v>
      </c>
      <c r="B2" s="524"/>
      <c r="C2" s="524"/>
      <c r="D2" s="524"/>
      <c r="E2" s="524"/>
      <c r="F2" s="525"/>
      <c r="G2" s="11"/>
    </row>
    <row r="3" spans="1:7" ht="12.75">
      <c r="A3" s="526" t="s">
        <v>137</v>
      </c>
      <c r="B3" s="521"/>
      <c r="C3" s="521"/>
      <c r="D3" s="521"/>
      <c r="E3" s="521"/>
      <c r="F3" s="522"/>
      <c r="G3" s="90"/>
    </row>
    <row r="4" spans="1:7" ht="12.75">
      <c r="A4" s="527" t="s">
        <v>378</v>
      </c>
      <c r="B4" s="528"/>
      <c r="C4" s="528"/>
      <c r="D4" s="528"/>
      <c r="E4" s="528"/>
      <c r="F4" s="529"/>
      <c r="G4" s="90"/>
    </row>
    <row r="5" spans="1:7" ht="12.75">
      <c r="A5" s="527" t="s">
        <v>583</v>
      </c>
      <c r="B5" s="524"/>
      <c r="C5" s="524"/>
      <c r="D5" s="524"/>
      <c r="E5" s="524"/>
      <c r="F5" s="525"/>
      <c r="G5" s="11"/>
    </row>
    <row r="6" spans="1:7" ht="12.75">
      <c r="A6" s="526"/>
      <c r="B6" s="521"/>
      <c r="C6" s="521"/>
      <c r="D6" s="521"/>
      <c r="E6" s="521"/>
      <c r="F6" s="522"/>
      <c r="G6" s="90"/>
    </row>
    <row r="7" spans="1:7" s="42" customFormat="1" ht="11.25" customHeight="1">
      <c r="A7" s="193" t="s">
        <v>381</v>
      </c>
      <c r="B7" s="180"/>
      <c r="C7" s="180"/>
      <c r="D7" s="180"/>
      <c r="E7" s="180"/>
      <c r="F7" s="181"/>
      <c r="G7" s="182">
        <v>1</v>
      </c>
    </row>
    <row r="8" spans="1:7" s="43" customFormat="1" ht="11.25" customHeight="1">
      <c r="A8" s="534" t="s">
        <v>138</v>
      </c>
      <c r="B8" s="537" t="s">
        <v>139</v>
      </c>
      <c r="C8" s="517" t="s">
        <v>140</v>
      </c>
      <c r="D8" s="537" t="s">
        <v>98</v>
      </c>
      <c r="E8" s="540"/>
      <c r="F8" s="534"/>
      <c r="G8" s="517" t="s">
        <v>99</v>
      </c>
    </row>
    <row r="9" spans="1:7" s="43" customFormat="1" ht="11.25" customHeight="1">
      <c r="A9" s="535"/>
      <c r="B9" s="538"/>
      <c r="C9" s="518"/>
      <c r="D9" s="539"/>
      <c r="E9" s="541"/>
      <c r="F9" s="536"/>
      <c r="G9" s="518"/>
    </row>
    <row r="10" spans="1:7" s="42" customFormat="1" ht="24" customHeight="1">
      <c r="A10" s="536"/>
      <c r="B10" s="539"/>
      <c r="C10" s="519"/>
      <c r="D10" s="183">
        <f>Parâmetros!E10</f>
        <v>2023</v>
      </c>
      <c r="E10" s="183">
        <f>D10+1</f>
        <v>2024</v>
      </c>
      <c r="F10" s="183">
        <f>E10+1</f>
        <v>2025</v>
      </c>
      <c r="G10" s="519"/>
    </row>
    <row r="11" spans="1:7" s="42" customFormat="1" ht="26.25" customHeight="1">
      <c r="A11" s="382" t="s">
        <v>584</v>
      </c>
      <c r="B11" s="530" t="s">
        <v>587</v>
      </c>
      <c r="C11" s="382" t="s">
        <v>585</v>
      </c>
      <c r="D11" s="185">
        <v>10000</v>
      </c>
      <c r="E11" s="186">
        <f>D11*(1+B24)</f>
        <v>10000</v>
      </c>
      <c r="F11" s="186">
        <f>E11*(1+B25)</f>
        <v>10000</v>
      </c>
      <c r="G11" s="530" t="s">
        <v>586</v>
      </c>
    </row>
    <row r="12" spans="1:7" s="42" customFormat="1" ht="42" customHeight="1">
      <c r="A12" s="184"/>
      <c r="B12" s="531"/>
      <c r="C12" s="184"/>
      <c r="D12" s="185">
        <v>0</v>
      </c>
      <c r="E12" s="186">
        <f>D12*(1+B24)</f>
        <v>0</v>
      </c>
      <c r="F12" s="186">
        <f>E12*(1+B25)</f>
        <v>0</v>
      </c>
      <c r="G12" s="531"/>
    </row>
    <row r="13" spans="1:7" s="42" customFormat="1" ht="45.75" customHeight="1">
      <c r="A13" s="184"/>
      <c r="B13" s="531"/>
      <c r="C13" s="184"/>
      <c r="D13" s="185">
        <v>0</v>
      </c>
      <c r="E13" s="186">
        <f>D13*(1+B24)</f>
        <v>0</v>
      </c>
      <c r="F13" s="186">
        <f>E13*(1+B25)</f>
        <v>0</v>
      </c>
      <c r="G13" s="531"/>
    </row>
    <row r="14" spans="1:7" s="42" customFormat="1" ht="11.25" customHeight="1">
      <c r="A14" s="184"/>
      <c r="B14" s="184"/>
      <c r="C14" s="184"/>
      <c r="D14" s="185"/>
      <c r="E14" s="186">
        <f>D14*(1+B24)</f>
        <v>0</v>
      </c>
      <c r="F14" s="186">
        <f>E14*(1+B25)</f>
        <v>0</v>
      </c>
      <c r="G14" s="187"/>
    </row>
    <row r="15" spans="1:7" s="42" customFormat="1" ht="11.25" customHeight="1">
      <c r="A15" s="184"/>
      <c r="B15" s="184"/>
      <c r="C15" s="184"/>
      <c r="D15" s="185"/>
      <c r="E15" s="186">
        <f>D15*(1+B24)</f>
        <v>0</v>
      </c>
      <c r="F15" s="186">
        <f>E15*(1+B25)</f>
        <v>0</v>
      </c>
      <c r="G15" s="187"/>
    </row>
    <row r="16" spans="1:7" s="42" customFormat="1" ht="11.25" customHeight="1">
      <c r="A16" s="184"/>
      <c r="B16" s="184"/>
      <c r="C16" s="184"/>
      <c r="D16" s="185"/>
      <c r="E16" s="186">
        <f>D16*(1+B24)</f>
        <v>0</v>
      </c>
      <c r="F16" s="186">
        <f>E16*(1+B25)</f>
        <v>0</v>
      </c>
      <c r="G16" s="187"/>
    </row>
    <row r="17" spans="1:7" s="42" customFormat="1" ht="11.25" customHeight="1">
      <c r="A17" s="188"/>
      <c r="B17" s="188"/>
      <c r="C17" s="188"/>
      <c r="D17" s="189"/>
      <c r="E17" s="186">
        <f>D17*(1+B24)</f>
        <v>0</v>
      </c>
      <c r="F17" s="186">
        <f>E17*(1+B25)</f>
        <v>0</v>
      </c>
      <c r="G17" s="190"/>
    </row>
    <row r="18" spans="1:7" s="42" customFormat="1" ht="11.25" customHeight="1">
      <c r="A18" s="532" t="s">
        <v>85</v>
      </c>
      <c r="B18" s="532"/>
      <c r="C18" s="533"/>
      <c r="D18" s="191">
        <f>SUM(D11:D17)</f>
        <v>10000</v>
      </c>
      <c r="E18" s="191">
        <f>SUM(E11:E17)</f>
        <v>10000</v>
      </c>
      <c r="F18" s="191">
        <f>SUM(F11:F17)</f>
        <v>10000</v>
      </c>
      <c r="G18" s="192" t="s">
        <v>141</v>
      </c>
    </row>
    <row r="19" spans="1:7" s="42" customFormat="1" ht="11.25" customHeight="1">
      <c r="A19" s="65" t="str">
        <f>' Alienação'!A31:D31</f>
        <v>Fonte:Sistema contábil do Município - 11/08/2022</v>
      </c>
      <c r="B19" s="45"/>
      <c r="C19" s="45"/>
      <c r="D19" s="45"/>
      <c r="E19" s="45"/>
      <c r="F19" s="45"/>
      <c r="G19" s="45"/>
    </row>
    <row r="20" spans="1:6" ht="12.75">
      <c r="A20" s="11"/>
      <c r="B20" s="44"/>
      <c r="C20" s="44"/>
      <c r="D20" s="44"/>
      <c r="E20" s="44"/>
      <c r="F20" s="44"/>
    </row>
    <row r="22" ht="12.75">
      <c r="A22" s="11"/>
    </row>
    <row r="24" spans="1:2" ht="12.75">
      <c r="A24" s="11"/>
      <c r="B24" s="345">
        <v>0</v>
      </c>
    </row>
    <row r="25" spans="1:2" ht="12.75">
      <c r="A25" s="11"/>
      <c r="B25" s="345">
        <v>0</v>
      </c>
    </row>
    <row r="26" ht="12.75">
      <c r="B26" s="39"/>
    </row>
  </sheetData>
  <sheetProtection/>
  <mergeCells count="14">
    <mergeCell ref="A18:C18"/>
    <mergeCell ref="A5:F5"/>
    <mergeCell ref="A6:F6"/>
    <mergeCell ref="A8:A10"/>
    <mergeCell ref="B8:B10"/>
    <mergeCell ref="C8:C10"/>
    <mergeCell ref="D8:F9"/>
    <mergeCell ref="B11:B13"/>
    <mergeCell ref="G8:G10"/>
    <mergeCell ref="A1:F1"/>
    <mergeCell ref="A2:F2"/>
    <mergeCell ref="A3:F3"/>
    <mergeCell ref="A4:F4"/>
    <mergeCell ref="G11:G13"/>
  </mergeCells>
  <printOptions/>
  <pageMargins left="0.787401575" right="0.787401575" top="0.984251969" bottom="0.984251969" header="0.492125985" footer="0.492125985"/>
  <pageSetup fitToHeight="1" fitToWidth="1"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>
    <pageSetUpPr fitToPage="1"/>
  </sheetPr>
  <dimension ref="A1:B31"/>
  <sheetViews>
    <sheetView zoomScale="90" zoomScaleNormal="90" zoomScalePageLayoutView="0" workbookViewId="0" topLeftCell="A1">
      <selection activeCell="G18" sqref="G18"/>
    </sheetView>
  </sheetViews>
  <sheetFormatPr defaultColWidth="9.140625" defaultRowHeight="12.75"/>
  <cols>
    <col min="1" max="1" width="55.57421875" style="11" customWidth="1"/>
    <col min="2" max="2" width="47.57421875" style="11" customWidth="1"/>
    <col min="3" max="16384" width="9.140625" style="11" customWidth="1"/>
  </cols>
  <sheetData>
    <row r="1" spans="1:2" ht="14.25">
      <c r="A1" s="506" t="str">
        <f>Parâmetros!A7</f>
        <v>Município de :SANTA TEREZA/RS</v>
      </c>
      <c r="B1" s="505"/>
    </row>
    <row r="2" spans="1:2" ht="14.25">
      <c r="A2" s="503" t="s">
        <v>36</v>
      </c>
      <c r="B2" s="505"/>
    </row>
    <row r="3" spans="1:2" ht="14.25">
      <c r="A3" s="503" t="s">
        <v>137</v>
      </c>
      <c r="B3" s="505"/>
    </row>
    <row r="4" spans="1:2" ht="15">
      <c r="A4" s="507" t="s">
        <v>379</v>
      </c>
      <c r="B4" s="509"/>
    </row>
    <row r="5" spans="1:2" ht="14.25">
      <c r="A5" s="503" t="s">
        <v>583</v>
      </c>
      <c r="B5" s="505"/>
    </row>
    <row r="6" spans="1:2" ht="14.25">
      <c r="A6" s="503"/>
      <c r="B6" s="505"/>
    </row>
    <row r="7" spans="1:2" ht="15">
      <c r="A7" s="194" t="s">
        <v>380</v>
      </c>
      <c r="B7" s="195">
        <v>1</v>
      </c>
    </row>
    <row r="8" spans="1:2" s="12" customFormat="1" ht="25.5" customHeight="1">
      <c r="A8" s="168" t="s">
        <v>100</v>
      </c>
      <c r="B8" s="344" t="s">
        <v>533</v>
      </c>
    </row>
    <row r="9" spans="1:2" ht="15">
      <c r="A9" s="196" t="s">
        <v>101</v>
      </c>
      <c r="B9" s="197">
        <f>(B10+B11)</f>
        <v>-420591.97238307004</v>
      </c>
    </row>
    <row r="10" spans="1:2" ht="14.25">
      <c r="A10" s="169" t="s">
        <v>128</v>
      </c>
      <c r="B10" s="171">
        <f>(Projeções!G9/(1+Parâmetros!E11))-(Projeções!F9*(1+Parâmetros!D11))</f>
        <v>-72069.82347254385</v>
      </c>
    </row>
    <row r="11" spans="1:2" ht="14.25">
      <c r="A11" s="169" t="s">
        <v>129</v>
      </c>
      <c r="B11" s="171">
        <f>(Projeções!G39/(1+Parâmetros!E11))-(Projeções!F39*(1+Parâmetros!D11))</f>
        <v>-348522.1489105262</v>
      </c>
    </row>
    <row r="12" spans="1:2" ht="14.25">
      <c r="A12" s="169" t="s">
        <v>160</v>
      </c>
      <c r="B12" s="171">
        <v>0</v>
      </c>
    </row>
    <row r="13" spans="1:2" ht="14.25">
      <c r="A13" s="170" t="s">
        <v>135</v>
      </c>
      <c r="B13" s="171">
        <f>(Projeções!G106/(1+Parâmetros!E11)-(Projeções!F106*(1+Parâmetros!D11)))</f>
        <v>103631.48525754549</v>
      </c>
    </row>
    <row r="14" spans="1:2" ht="15">
      <c r="A14" s="198" t="s">
        <v>102</v>
      </c>
      <c r="B14" s="199">
        <f>B9+B13</f>
        <v>-316960.48712552455</v>
      </c>
    </row>
    <row r="15" spans="1:2" ht="14.25">
      <c r="A15" s="170" t="s">
        <v>103</v>
      </c>
      <c r="B15" s="200">
        <v>0</v>
      </c>
    </row>
    <row r="16" spans="1:2" ht="15">
      <c r="A16" s="170" t="s">
        <v>104</v>
      </c>
      <c r="B16" s="199">
        <f>B14+B15</f>
        <v>-316960.48712552455</v>
      </c>
    </row>
    <row r="17" spans="1:2" ht="14.25">
      <c r="A17" s="169" t="s">
        <v>105</v>
      </c>
      <c r="B17" s="171"/>
    </row>
    <row r="18" spans="1:2" ht="15">
      <c r="A18" s="198" t="s">
        <v>157</v>
      </c>
      <c r="B18" s="199">
        <f>B19+B20</f>
        <v>-287385.15749199595</v>
      </c>
    </row>
    <row r="19" spans="1:2" ht="14.25">
      <c r="A19" s="170" t="s">
        <v>130</v>
      </c>
      <c r="B19" s="171">
        <f>Projeções!G119/(1+Parâmetros!E11)-(Projeções!F119*(1+Parâmetros!D11))</f>
        <v>118510.08645645157</v>
      </c>
    </row>
    <row r="20" spans="1:2" ht="14.25">
      <c r="A20" s="170" t="s">
        <v>131</v>
      </c>
      <c r="B20" s="171">
        <f>Projeções!G131/(1+Parâmetros!E11)-Projeções!F131*(1+Parâmetros!D11)</f>
        <v>-405895.2439484475</v>
      </c>
    </row>
    <row r="21" spans="1:2" ht="15">
      <c r="A21" s="198" t="s">
        <v>158</v>
      </c>
      <c r="B21" s="201">
        <v>0</v>
      </c>
    </row>
    <row r="22" spans="1:2" ht="21" customHeight="1">
      <c r="A22" s="198" t="s">
        <v>159</v>
      </c>
      <c r="B22" s="202" t="str">
        <f>IF(B16-B17-B18&lt;0,"SEM MARGEM",B16-B17-B18)</f>
        <v>SEM MARGEM</v>
      </c>
    </row>
    <row r="23" spans="1:2" ht="15">
      <c r="A23" s="542" t="str">
        <f>Renúncia!A19</f>
        <v>Fonte:Sistema contábil do Município - 11/08/2022</v>
      </c>
      <c r="B23" s="543"/>
    </row>
    <row r="24" ht="12.75">
      <c r="A24" s="7"/>
    </row>
    <row r="25" spans="1:2" ht="12.75">
      <c r="A25" s="57"/>
      <c r="B25" s="57"/>
    </row>
    <row r="26" ht="12.75">
      <c r="A26" s="57"/>
    </row>
    <row r="27" ht="12.75">
      <c r="A27" s="57"/>
    </row>
    <row r="28" ht="12.75">
      <c r="A28" s="57"/>
    </row>
    <row r="29" ht="12.75">
      <c r="A29" s="57"/>
    </row>
    <row r="30" ht="12.75">
      <c r="A30" s="57"/>
    </row>
    <row r="31" ht="12.75">
      <c r="A31" s="57"/>
    </row>
  </sheetData>
  <sheetProtection/>
  <mergeCells count="7">
    <mergeCell ref="A1:B1"/>
    <mergeCell ref="A2:B2"/>
    <mergeCell ref="A23:B23"/>
    <mergeCell ref="A3:B3"/>
    <mergeCell ref="A4:B4"/>
    <mergeCell ref="A5:B5"/>
    <mergeCell ref="A6:B6"/>
  </mergeCells>
  <printOptions/>
  <pageMargins left="0.787401575" right="0.787401575" top="0.984251969" bottom="0.984251969" header="0.492125985" footer="0.492125985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38.8515625" style="11" customWidth="1"/>
    <col min="2" max="2" width="15.7109375" style="11" customWidth="1"/>
    <col min="3" max="3" width="36.8515625" style="11" customWidth="1"/>
    <col min="4" max="4" width="15.7109375" style="11" customWidth="1"/>
    <col min="5" max="5" width="9.140625" style="11" customWidth="1"/>
  </cols>
  <sheetData>
    <row r="1" spans="1:4" ht="14.25">
      <c r="A1" s="547" t="str">
        <f>Parâmetros!A7</f>
        <v>Município de :SANTA TEREZA/RS</v>
      </c>
      <c r="B1" s="545"/>
      <c r="C1" s="545"/>
      <c r="D1" s="545"/>
    </row>
    <row r="2" spans="1:4" ht="14.25">
      <c r="A2" s="545" t="s">
        <v>36</v>
      </c>
      <c r="B2" s="545"/>
      <c r="C2" s="545"/>
      <c r="D2" s="545"/>
    </row>
    <row r="3" spans="1:4" ht="14.25">
      <c r="A3" s="545" t="s">
        <v>597</v>
      </c>
      <c r="B3" s="545"/>
      <c r="C3" s="545"/>
      <c r="D3" s="545"/>
    </row>
    <row r="4" spans="1:4" ht="15">
      <c r="A4" s="544" t="s">
        <v>106</v>
      </c>
      <c r="B4" s="544"/>
      <c r="C4" s="544"/>
      <c r="D4" s="544"/>
    </row>
    <row r="5" spans="1:4" ht="15">
      <c r="A5" s="544" t="s">
        <v>583</v>
      </c>
      <c r="B5" s="545"/>
      <c r="C5" s="545"/>
      <c r="D5" s="545"/>
    </row>
    <row r="6" spans="1:4" ht="14.25">
      <c r="A6" s="546"/>
      <c r="B6" s="546"/>
      <c r="C6" s="546"/>
      <c r="D6" s="546"/>
    </row>
    <row r="7" spans="1:4" ht="14.25">
      <c r="A7" s="548" t="s">
        <v>385</v>
      </c>
      <c r="B7" s="548"/>
      <c r="C7" s="549">
        <v>1</v>
      </c>
      <c r="D7" s="549"/>
    </row>
    <row r="8" spans="1:4" ht="15">
      <c r="A8" s="551" t="s">
        <v>143</v>
      </c>
      <c r="B8" s="551"/>
      <c r="C8" s="551" t="s">
        <v>107</v>
      </c>
      <c r="D8" s="551"/>
    </row>
    <row r="9" spans="1:4" ht="15">
      <c r="A9" s="203" t="s">
        <v>108</v>
      </c>
      <c r="B9" s="203" t="s">
        <v>57</v>
      </c>
      <c r="C9" s="203" t="s">
        <v>108</v>
      </c>
      <c r="D9" s="203" t="s">
        <v>57</v>
      </c>
    </row>
    <row r="10" spans="1:4" ht="14.25">
      <c r="A10" s="204" t="s">
        <v>144</v>
      </c>
      <c r="B10" s="205">
        <v>0</v>
      </c>
      <c r="C10" s="206"/>
      <c r="D10" s="205"/>
    </row>
    <row r="11" spans="1:4" ht="28.5">
      <c r="A11" s="204" t="s">
        <v>145</v>
      </c>
      <c r="B11" s="205"/>
      <c r="C11" s="206"/>
      <c r="D11" s="205"/>
    </row>
    <row r="12" spans="1:4" ht="14.25">
      <c r="A12" s="204" t="s">
        <v>146</v>
      </c>
      <c r="B12" s="205"/>
      <c r="C12" s="206"/>
      <c r="D12" s="205"/>
    </row>
    <row r="13" spans="1:4" ht="14.25">
      <c r="A13" s="204" t="s">
        <v>147</v>
      </c>
      <c r="B13" s="205"/>
      <c r="C13" s="206"/>
      <c r="D13" s="205"/>
    </row>
    <row r="14" spans="1:4" ht="14.25">
      <c r="A14" s="204" t="s">
        <v>148</v>
      </c>
      <c r="B14" s="205">
        <v>0</v>
      </c>
      <c r="C14" s="206"/>
      <c r="D14" s="205"/>
    </row>
    <row r="15" spans="1:4" ht="14.25">
      <c r="A15" s="204" t="s">
        <v>149</v>
      </c>
      <c r="B15" s="205"/>
      <c r="C15" s="206"/>
      <c r="D15" s="205"/>
    </row>
    <row r="16" spans="1:4" ht="15">
      <c r="A16" s="207" t="s">
        <v>150</v>
      </c>
      <c r="B16" s="208">
        <f>SUM(B10:B15)</f>
        <v>0</v>
      </c>
      <c r="C16" s="209" t="s">
        <v>150</v>
      </c>
      <c r="D16" s="210">
        <f>SUM(D10:D15)</f>
        <v>0</v>
      </c>
    </row>
    <row r="17" spans="1:4" ht="14.25">
      <c r="A17" s="552"/>
      <c r="B17" s="552"/>
      <c r="C17" s="553"/>
      <c r="D17" s="554"/>
    </row>
    <row r="18" spans="1:4" ht="15">
      <c r="A18" s="550" t="s">
        <v>151</v>
      </c>
      <c r="B18" s="550"/>
      <c r="C18" s="551" t="s">
        <v>107</v>
      </c>
      <c r="D18" s="551"/>
    </row>
    <row r="19" spans="1:4" ht="15">
      <c r="A19" s="203" t="s">
        <v>108</v>
      </c>
      <c r="B19" s="203" t="s">
        <v>57</v>
      </c>
      <c r="C19" s="203" t="s">
        <v>108</v>
      </c>
      <c r="D19" s="203" t="s">
        <v>57</v>
      </c>
    </row>
    <row r="20" spans="1:4" ht="14.25">
      <c r="A20" s="204" t="s">
        <v>152</v>
      </c>
      <c r="B20" s="205"/>
      <c r="C20" s="206"/>
      <c r="D20" s="205"/>
    </row>
    <row r="21" spans="1:4" ht="14.25">
      <c r="A21" s="204" t="s">
        <v>153</v>
      </c>
      <c r="B21" s="205"/>
      <c r="C21" s="206"/>
      <c r="D21" s="205"/>
    </row>
    <row r="22" spans="1:4" ht="14.25">
      <c r="A22" s="204" t="s">
        <v>154</v>
      </c>
      <c r="B22" s="205"/>
      <c r="C22" s="206"/>
      <c r="D22" s="205"/>
    </row>
    <row r="23" spans="1:4" ht="14.25">
      <c r="A23" s="204" t="s">
        <v>155</v>
      </c>
      <c r="B23" s="205"/>
      <c r="C23" s="206"/>
      <c r="D23" s="205"/>
    </row>
    <row r="24" spans="1:4" ht="14.25">
      <c r="A24" s="204" t="s">
        <v>150</v>
      </c>
      <c r="B24" s="211">
        <f>SUM(B20:B23)</f>
        <v>0</v>
      </c>
      <c r="C24" s="204" t="s">
        <v>150</v>
      </c>
      <c r="D24" s="211">
        <f>SUM(D20:D23)</f>
        <v>0</v>
      </c>
    </row>
    <row r="25" spans="1:4" ht="15">
      <c r="A25" s="209" t="s">
        <v>85</v>
      </c>
      <c r="B25" s="210">
        <f>B16+B24</f>
        <v>0</v>
      </c>
      <c r="C25" s="209" t="s">
        <v>85</v>
      </c>
      <c r="D25" s="210">
        <f>D16+D24</f>
        <v>0</v>
      </c>
    </row>
  </sheetData>
  <sheetProtection/>
  <mergeCells count="14">
    <mergeCell ref="A7:B7"/>
    <mergeCell ref="C7:D7"/>
    <mergeCell ref="A18:B18"/>
    <mergeCell ref="C18:D18"/>
    <mergeCell ref="A8:B8"/>
    <mergeCell ref="C8:D8"/>
    <mergeCell ref="A17:B17"/>
    <mergeCell ref="C17:D17"/>
    <mergeCell ref="A5:D5"/>
    <mergeCell ref="A6:D6"/>
    <mergeCell ref="A1:D1"/>
    <mergeCell ref="A2:D2"/>
    <mergeCell ref="A3:D3"/>
    <mergeCell ref="A4:D4"/>
  </mergeCells>
  <printOptions/>
  <pageMargins left="0.787401575" right="0.787401575" top="0.984251969" bottom="0.984251969" header="0.492125985" footer="0.49212598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A4" sqref="A4:L4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12.28125" style="0" customWidth="1"/>
    <col min="4" max="4" width="13.140625" style="0" customWidth="1"/>
    <col min="5" max="5" width="11.28125" style="0" customWidth="1"/>
    <col min="6" max="6" width="12.421875" style="0" customWidth="1"/>
    <col min="7" max="7" width="11.8515625" style="0" customWidth="1"/>
    <col min="8" max="8" width="11.57421875" style="0" customWidth="1"/>
    <col min="10" max="10" width="4.140625" style="0" customWidth="1"/>
    <col min="11" max="11" width="3.7109375" style="0" hidden="1" customWidth="1"/>
    <col min="12" max="12" width="13.140625" style="0" customWidth="1"/>
  </cols>
  <sheetData>
    <row r="1" spans="1:12" ht="12.75">
      <c r="A1" s="555" t="s">
        <v>588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7"/>
    </row>
    <row r="2" spans="1:12" ht="13.5" thickBot="1">
      <c r="A2" s="558"/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60"/>
    </row>
    <row r="3" spans="1:12" ht="15.75">
      <c r="A3" s="555" t="s">
        <v>589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2"/>
    </row>
    <row r="4" spans="1:12" ht="15.75">
      <c r="A4" s="563" t="s">
        <v>163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5"/>
    </row>
    <row r="5" spans="1:12" ht="16.5" thickBot="1">
      <c r="A5" s="566" t="s">
        <v>164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8"/>
    </row>
    <row r="6" spans="1:12" ht="15.75" thickBot="1">
      <c r="A6" s="578" t="s">
        <v>165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80"/>
    </row>
    <row r="7" spans="1:12" ht="13.5" thickBot="1">
      <c r="A7" s="581"/>
      <c r="B7" s="582"/>
      <c r="C7" s="63"/>
      <c r="D7" s="63"/>
      <c r="E7" s="573" t="s">
        <v>166</v>
      </c>
      <c r="F7" s="574"/>
      <c r="G7" s="575"/>
      <c r="H7" s="573" t="s">
        <v>593</v>
      </c>
      <c r="I7" s="574"/>
      <c r="J7" s="574"/>
      <c r="K7" s="574"/>
      <c r="L7" s="575"/>
    </row>
    <row r="8" spans="1:12" ht="12.75">
      <c r="A8" s="584" t="s">
        <v>167</v>
      </c>
      <c r="B8" s="585"/>
      <c r="C8" s="570" t="s">
        <v>168</v>
      </c>
      <c r="D8" s="570" t="s">
        <v>169</v>
      </c>
      <c r="E8" s="570" t="s">
        <v>590</v>
      </c>
      <c r="F8" s="570" t="s">
        <v>591</v>
      </c>
      <c r="G8" s="570" t="s">
        <v>592</v>
      </c>
      <c r="H8" s="570" t="s">
        <v>170</v>
      </c>
      <c r="I8" s="584" t="s">
        <v>175</v>
      </c>
      <c r="J8" s="588"/>
      <c r="K8" s="585"/>
      <c r="L8" s="570" t="s">
        <v>171</v>
      </c>
    </row>
    <row r="9" spans="1:12" ht="29.25" customHeight="1" thickBot="1">
      <c r="A9" s="586"/>
      <c r="B9" s="587"/>
      <c r="C9" s="572"/>
      <c r="D9" s="572"/>
      <c r="E9" s="572"/>
      <c r="F9" s="572"/>
      <c r="G9" s="572"/>
      <c r="H9" s="571"/>
      <c r="I9" s="589"/>
      <c r="J9" s="590"/>
      <c r="K9" s="591"/>
      <c r="L9" s="571"/>
    </row>
    <row r="10" spans="1:12" ht="13.5" thickBot="1">
      <c r="A10" s="576"/>
      <c r="B10" s="577"/>
      <c r="C10" s="173"/>
      <c r="D10" s="174"/>
      <c r="E10" s="175"/>
      <c r="F10" s="175"/>
      <c r="G10" s="302"/>
      <c r="H10" s="303"/>
      <c r="I10" s="583"/>
      <c r="J10" s="583"/>
      <c r="K10" s="583"/>
      <c r="L10" s="303"/>
    </row>
    <row r="11" spans="1:12" ht="13.5" thickBot="1">
      <c r="A11" s="576"/>
      <c r="B11" s="577"/>
      <c r="C11" s="176"/>
      <c r="D11" s="177"/>
      <c r="E11" s="175"/>
      <c r="F11" s="175"/>
      <c r="G11" s="302"/>
      <c r="H11" s="255"/>
      <c r="I11" s="569"/>
      <c r="J11" s="569"/>
      <c r="K11" s="569"/>
      <c r="L11" s="255"/>
    </row>
    <row r="12" spans="1:12" ht="13.5" thickBot="1">
      <c r="A12" s="576"/>
      <c r="B12" s="577"/>
      <c r="C12" s="178"/>
      <c r="D12" s="177"/>
      <c r="E12" s="175"/>
      <c r="F12" s="175"/>
      <c r="G12" s="302"/>
      <c r="H12" s="255"/>
      <c r="I12" s="569"/>
      <c r="J12" s="569"/>
      <c r="K12" s="569"/>
      <c r="L12" s="255"/>
    </row>
    <row r="13" spans="1:12" ht="13.5" thickBot="1">
      <c r="A13" s="576"/>
      <c r="B13" s="577"/>
      <c r="C13" s="178"/>
      <c r="D13" s="177"/>
      <c r="E13" s="175"/>
      <c r="F13" s="175"/>
      <c r="G13" s="302"/>
      <c r="H13" s="255"/>
      <c r="I13" s="569"/>
      <c r="J13" s="569"/>
      <c r="K13" s="569"/>
      <c r="L13" s="255"/>
    </row>
    <row r="14" spans="1:12" ht="27" customHeight="1" thickBot="1">
      <c r="A14" s="576"/>
      <c r="B14" s="577"/>
      <c r="C14" s="176"/>
      <c r="D14" s="177"/>
      <c r="E14" s="175"/>
      <c r="F14" s="175"/>
      <c r="G14" s="302"/>
      <c r="H14" s="255"/>
      <c r="I14" s="569"/>
      <c r="J14" s="569"/>
      <c r="K14" s="569"/>
      <c r="L14" s="255"/>
    </row>
    <row r="15" spans="1:12" ht="13.5" thickBot="1">
      <c r="A15" s="576"/>
      <c r="B15" s="577"/>
      <c r="C15" s="178"/>
      <c r="D15" s="177"/>
      <c r="E15" s="175"/>
      <c r="F15" s="175"/>
      <c r="G15" s="302"/>
      <c r="H15" s="255"/>
      <c r="I15" s="569"/>
      <c r="J15" s="569"/>
      <c r="K15" s="569"/>
      <c r="L15" s="255"/>
    </row>
    <row r="16" spans="1:12" ht="13.5" thickBot="1">
      <c r="A16" s="576"/>
      <c r="B16" s="577"/>
      <c r="C16" s="176"/>
      <c r="D16" s="177"/>
      <c r="E16" s="175"/>
      <c r="F16" s="175"/>
      <c r="G16" s="302"/>
      <c r="H16" s="255"/>
      <c r="I16" s="569"/>
      <c r="J16" s="569"/>
      <c r="K16" s="569"/>
      <c r="L16" s="255"/>
    </row>
    <row r="17" spans="1:12" ht="13.5" thickBot="1">
      <c r="A17" s="576"/>
      <c r="B17" s="577"/>
      <c r="C17" s="176"/>
      <c r="D17" s="177"/>
      <c r="E17" s="175"/>
      <c r="F17" s="175"/>
      <c r="G17" s="302"/>
      <c r="H17" s="255"/>
      <c r="I17" s="569"/>
      <c r="J17" s="569"/>
      <c r="K17" s="569"/>
      <c r="L17" s="255"/>
    </row>
    <row r="18" spans="1:12" ht="13.5" thickBot="1">
      <c r="A18" s="576"/>
      <c r="B18" s="577"/>
      <c r="C18" s="176"/>
      <c r="D18" s="177"/>
      <c r="E18" s="175"/>
      <c r="F18" s="175"/>
      <c r="G18" s="302"/>
      <c r="H18" s="255"/>
      <c r="I18" s="569"/>
      <c r="J18" s="569"/>
      <c r="K18" s="569"/>
      <c r="L18" s="255"/>
    </row>
    <row r="19" spans="1:12" ht="13.5" thickBot="1">
      <c r="A19" s="576"/>
      <c r="B19" s="577"/>
      <c r="C19" s="176"/>
      <c r="D19" s="177"/>
      <c r="E19" s="175"/>
      <c r="F19" s="175"/>
      <c r="G19" s="302"/>
      <c r="H19" s="255"/>
      <c r="I19" s="569"/>
      <c r="J19" s="569"/>
      <c r="K19" s="569"/>
      <c r="L19" s="255"/>
    </row>
    <row r="20" spans="1:12" ht="13.5" thickBot="1">
      <c r="A20" s="576"/>
      <c r="B20" s="577"/>
      <c r="C20" s="176"/>
      <c r="D20" s="177"/>
      <c r="E20" s="175"/>
      <c r="F20" s="175"/>
      <c r="G20" s="302"/>
      <c r="H20" s="255"/>
      <c r="I20" s="569"/>
      <c r="J20" s="569"/>
      <c r="K20" s="569"/>
      <c r="L20" s="255"/>
    </row>
    <row r="21" spans="1:12" ht="13.5" thickBot="1">
      <c r="A21" s="576"/>
      <c r="B21" s="577"/>
      <c r="C21" s="176"/>
      <c r="D21" s="177"/>
      <c r="E21" s="175"/>
      <c r="F21" s="175"/>
      <c r="G21" s="302"/>
      <c r="H21" s="255"/>
      <c r="I21" s="569"/>
      <c r="J21" s="569"/>
      <c r="K21" s="569"/>
      <c r="L21" s="255"/>
    </row>
    <row r="22" spans="1:12" ht="13.5" thickBot="1">
      <c r="A22" s="576"/>
      <c r="B22" s="577"/>
      <c r="C22" s="176"/>
      <c r="D22" s="177"/>
      <c r="E22" s="175"/>
      <c r="F22" s="175"/>
      <c r="G22" s="302"/>
      <c r="H22" s="255"/>
      <c r="I22" s="569"/>
      <c r="J22" s="569"/>
      <c r="K22" s="569"/>
      <c r="L22" s="255"/>
    </row>
    <row r="23" spans="1:12" ht="13.5" thickBot="1">
      <c r="A23" s="576"/>
      <c r="B23" s="577"/>
      <c r="C23" s="176"/>
      <c r="D23" s="177"/>
      <c r="E23" s="175"/>
      <c r="F23" s="175"/>
      <c r="G23" s="302"/>
      <c r="H23" s="255"/>
      <c r="I23" s="569"/>
      <c r="J23" s="569"/>
      <c r="K23" s="569"/>
      <c r="L23" s="255"/>
    </row>
    <row r="24" spans="1:12" ht="13.5" thickBot="1">
      <c r="A24" s="576"/>
      <c r="B24" s="577"/>
      <c r="C24" s="176"/>
      <c r="D24" s="177"/>
      <c r="E24" s="175"/>
      <c r="F24" s="175"/>
      <c r="G24" s="302"/>
      <c r="H24" s="255"/>
      <c r="I24" s="569"/>
      <c r="J24" s="569"/>
      <c r="K24" s="569"/>
      <c r="L24" s="255"/>
    </row>
    <row r="25" spans="1:12" ht="13.5" thickBot="1">
      <c r="A25" s="576"/>
      <c r="B25" s="577"/>
      <c r="C25" s="176"/>
      <c r="D25" s="177"/>
      <c r="E25" s="175"/>
      <c r="F25" s="175"/>
      <c r="G25" s="302"/>
      <c r="H25" s="255"/>
      <c r="I25" s="569"/>
      <c r="J25" s="569"/>
      <c r="K25" s="569"/>
      <c r="L25" s="255"/>
    </row>
    <row r="26" spans="1:12" ht="13.5" thickBot="1">
      <c r="A26" s="576"/>
      <c r="B26" s="577"/>
      <c r="C26" s="176"/>
      <c r="D26" s="177"/>
      <c r="E26" s="175"/>
      <c r="F26" s="175"/>
      <c r="G26" s="302"/>
      <c r="H26" s="255"/>
      <c r="I26" s="569"/>
      <c r="J26" s="569"/>
      <c r="K26" s="569"/>
      <c r="L26" s="255"/>
    </row>
    <row r="27" spans="1:12" ht="13.5" thickBot="1">
      <c r="A27" s="592" t="s">
        <v>172</v>
      </c>
      <c r="B27" s="593"/>
      <c r="C27" s="593"/>
      <c r="D27" s="593"/>
      <c r="E27" s="593"/>
      <c r="F27" s="593"/>
      <c r="G27" s="594"/>
      <c r="H27" s="172">
        <f>SUM(H10:H26)</f>
        <v>0</v>
      </c>
      <c r="I27" s="595">
        <v>0</v>
      </c>
      <c r="J27" s="596"/>
      <c r="K27" s="597"/>
      <c r="L27" s="172">
        <f>SUM(L10:L26)</f>
        <v>0</v>
      </c>
    </row>
    <row r="30" ht="12.75">
      <c r="N30" s="179"/>
    </row>
  </sheetData>
  <sheetProtection/>
  <mergeCells count="53">
    <mergeCell ref="I22:K22"/>
    <mergeCell ref="A24:B24"/>
    <mergeCell ref="I24:K24"/>
    <mergeCell ref="A27:G27"/>
    <mergeCell ref="I27:K27"/>
    <mergeCell ref="A25:B25"/>
    <mergeCell ref="I25:K25"/>
    <mergeCell ref="A26:B26"/>
    <mergeCell ref="I26:K26"/>
    <mergeCell ref="G8:G9"/>
    <mergeCell ref="I8:K9"/>
    <mergeCell ref="A11:B11"/>
    <mergeCell ref="A23:B23"/>
    <mergeCell ref="I23:K23"/>
    <mergeCell ref="A20:B20"/>
    <mergeCell ref="I20:K20"/>
    <mergeCell ref="A21:B21"/>
    <mergeCell ref="I21:K21"/>
    <mergeCell ref="A22:B22"/>
    <mergeCell ref="A12:B12"/>
    <mergeCell ref="I12:K12"/>
    <mergeCell ref="A13:B13"/>
    <mergeCell ref="I13:K13"/>
    <mergeCell ref="A14:B14"/>
    <mergeCell ref="I14:K14"/>
    <mergeCell ref="A15:B15"/>
    <mergeCell ref="I15:K15"/>
    <mergeCell ref="A6:L6"/>
    <mergeCell ref="A7:B7"/>
    <mergeCell ref="E7:G7"/>
    <mergeCell ref="A10:B10"/>
    <mergeCell ref="I10:K10"/>
    <mergeCell ref="E8:E9"/>
    <mergeCell ref="A8:B9"/>
    <mergeCell ref="C8:C9"/>
    <mergeCell ref="A19:B19"/>
    <mergeCell ref="I19:K19"/>
    <mergeCell ref="A16:B16"/>
    <mergeCell ref="I16:K16"/>
    <mergeCell ref="A17:B17"/>
    <mergeCell ref="I17:K17"/>
    <mergeCell ref="I18:K18"/>
    <mergeCell ref="A18:B18"/>
    <mergeCell ref="A1:L2"/>
    <mergeCell ref="A3:L3"/>
    <mergeCell ref="A4:L4"/>
    <mergeCell ref="A5:L5"/>
    <mergeCell ref="I11:K11"/>
    <mergeCell ref="L8:L9"/>
    <mergeCell ref="F8:F9"/>
    <mergeCell ref="H7:L7"/>
    <mergeCell ref="D8:D9"/>
    <mergeCell ref="H8:H9"/>
  </mergeCells>
  <printOptions/>
  <pageMargins left="0.787401575" right="0.787401575" top="0.984251969" bottom="0.984251969" header="0.492125985" footer="0.492125985"/>
  <pageSetup fitToHeight="1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FU316"/>
  <sheetViews>
    <sheetView zoomScale="90" zoomScaleNormal="90" zoomScaleSheetLayoutView="30" workbookViewId="0" topLeftCell="A1">
      <selection activeCell="I158" sqref="A1:I158"/>
    </sheetView>
  </sheetViews>
  <sheetFormatPr defaultColWidth="19.140625" defaultRowHeight="12.75"/>
  <cols>
    <col min="1" max="1" width="22.57421875" style="4" customWidth="1"/>
    <col min="2" max="2" width="42.8515625" style="4" customWidth="1"/>
    <col min="3" max="6" width="20.7109375" style="4" customWidth="1"/>
    <col min="7" max="7" width="22.421875" style="4" customWidth="1"/>
    <col min="8" max="8" width="22.8515625" style="4" customWidth="1"/>
    <col min="9" max="9" width="25.00390625" style="4" customWidth="1"/>
    <col min="10" max="177" width="19.140625" style="86" customWidth="1"/>
    <col min="178" max="16384" width="19.140625" style="4" customWidth="1"/>
  </cols>
  <sheetData>
    <row r="1" spans="1:177" s="2" customFormat="1" ht="17.25" customHeight="1">
      <c r="A1" s="393" t="str">
        <f>Parâmetros!A7</f>
        <v>Município de :SANTA TEREZA/RS</v>
      </c>
      <c r="B1" s="394"/>
      <c r="C1" s="394"/>
      <c r="D1" s="394"/>
      <c r="E1" s="394"/>
      <c r="F1" s="394"/>
      <c r="G1" s="394"/>
      <c r="H1" s="394"/>
      <c r="I1" s="394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</row>
    <row r="2" spans="1:177" s="2" customFormat="1" ht="30" customHeight="1">
      <c r="A2" s="395" t="str">
        <f>Parâmetros!A8</f>
        <v>LEI DE DIRETRIZES ORÇAMENTÁRIAS  PARA 2023</v>
      </c>
      <c r="B2" s="394"/>
      <c r="C2" s="394"/>
      <c r="D2" s="394"/>
      <c r="E2" s="394"/>
      <c r="F2" s="394"/>
      <c r="G2" s="394"/>
      <c r="H2" s="394"/>
      <c r="I2" s="394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</row>
    <row r="3" spans="1:177" s="2" customFormat="1" ht="19.5" customHeight="1">
      <c r="A3" s="396" t="s">
        <v>512</v>
      </c>
      <c r="B3" s="394"/>
      <c r="C3" s="394"/>
      <c r="D3" s="394"/>
      <c r="E3" s="394"/>
      <c r="F3" s="394"/>
      <c r="G3" s="394"/>
      <c r="H3" s="394"/>
      <c r="I3" s="394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</row>
    <row r="4" spans="1:177" s="2" customFormat="1" ht="15.75" hidden="1">
      <c r="A4" s="15"/>
      <c r="B4" s="16"/>
      <c r="C4" s="16"/>
      <c r="D4" s="16"/>
      <c r="E4" s="16"/>
      <c r="F4" s="16"/>
      <c r="G4" s="16"/>
      <c r="H4" s="16"/>
      <c r="I4" s="16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</row>
    <row r="5" spans="1:177" s="2" customFormat="1" ht="15.75">
      <c r="A5" s="17"/>
      <c r="B5" s="18"/>
      <c r="C5" s="18"/>
      <c r="D5" s="18"/>
      <c r="E5" s="18"/>
      <c r="F5" s="18"/>
      <c r="G5" s="18"/>
      <c r="H5" s="18"/>
      <c r="I5" s="19" t="s">
        <v>55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</row>
    <row r="6" spans="1:177" s="1" customFormat="1" ht="15.75">
      <c r="A6" s="115"/>
      <c r="B6" s="116" t="s">
        <v>0</v>
      </c>
      <c r="C6" s="117" t="s">
        <v>177</v>
      </c>
      <c r="D6" s="117" t="s">
        <v>177</v>
      </c>
      <c r="E6" s="117" t="s">
        <v>177</v>
      </c>
      <c r="F6" s="118" t="s">
        <v>121</v>
      </c>
      <c r="G6" s="118" t="s">
        <v>12</v>
      </c>
      <c r="H6" s="119" t="s">
        <v>12</v>
      </c>
      <c r="I6" s="120" t="s">
        <v>12</v>
      </c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</row>
    <row r="7" spans="1:177" s="1" customFormat="1" ht="27.75" customHeight="1">
      <c r="A7" s="121"/>
      <c r="B7" s="122" t="s">
        <v>8</v>
      </c>
      <c r="C7" s="123">
        <f>Parâmetros!B10-1</f>
        <v>2019</v>
      </c>
      <c r="D7" s="124">
        <f aca="true" t="shared" si="0" ref="D7:I7">C7+1</f>
        <v>2020</v>
      </c>
      <c r="E7" s="124">
        <f t="shared" si="0"/>
        <v>2021</v>
      </c>
      <c r="F7" s="124">
        <f t="shared" si="0"/>
        <v>2022</v>
      </c>
      <c r="G7" s="124">
        <f t="shared" si="0"/>
        <v>2023</v>
      </c>
      <c r="H7" s="124">
        <f t="shared" si="0"/>
        <v>2024</v>
      </c>
      <c r="I7" s="124">
        <f t="shared" si="0"/>
        <v>2025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</row>
    <row r="8" spans="1:177" s="69" customFormat="1" ht="17.25" customHeight="1">
      <c r="A8" s="125" t="s">
        <v>178</v>
      </c>
      <c r="B8" s="126" t="s">
        <v>179</v>
      </c>
      <c r="C8" s="127">
        <f aca="true" t="shared" si="1" ref="C8:I8">C9+C15+C23+C34+C35+C36+C39+C67</f>
        <v>14325155.1</v>
      </c>
      <c r="D8" s="127">
        <f t="shared" si="1"/>
        <v>15221379.919999998</v>
      </c>
      <c r="E8" s="127">
        <f t="shared" si="1"/>
        <v>19100512.749999996</v>
      </c>
      <c r="F8" s="127">
        <f t="shared" si="1"/>
        <v>20700500</v>
      </c>
      <c r="G8" s="127">
        <f t="shared" si="1"/>
        <v>22845728.221573003</v>
      </c>
      <c r="H8" s="127">
        <f t="shared" si="1"/>
        <v>26342880.07636479</v>
      </c>
      <c r="I8" s="127">
        <f t="shared" si="1"/>
        <v>28849500.938953895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</row>
    <row r="9" spans="1:177" s="8" customFormat="1" ht="12.75">
      <c r="A9" s="128" t="s">
        <v>180</v>
      </c>
      <c r="B9" s="129" t="s">
        <v>181</v>
      </c>
      <c r="C9" s="130">
        <f aca="true" t="shared" si="2" ref="C9:I9">C10+C11+C12+C13+C14</f>
        <v>1021669.57</v>
      </c>
      <c r="D9" s="130">
        <f t="shared" si="2"/>
        <v>1276724.18</v>
      </c>
      <c r="E9" s="130">
        <f t="shared" si="2"/>
        <v>1216356.48</v>
      </c>
      <c r="F9" s="130">
        <f t="shared" si="2"/>
        <v>1732500</v>
      </c>
      <c r="G9" s="130">
        <f t="shared" si="2"/>
        <v>1870806.5280150818</v>
      </c>
      <c r="H9" s="130">
        <f t="shared" si="2"/>
        <v>2184159.9078657497</v>
      </c>
      <c r="I9" s="130">
        <f t="shared" si="2"/>
        <v>2721415.9644243345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</row>
    <row r="10" spans="1:177" s="8" customFormat="1" ht="25.5">
      <c r="A10" s="131" t="s">
        <v>356</v>
      </c>
      <c r="B10" s="132" t="s">
        <v>359</v>
      </c>
      <c r="C10" s="66">
        <v>265534.24</v>
      </c>
      <c r="D10" s="66">
        <v>274074.12</v>
      </c>
      <c r="E10" s="66">
        <v>201399.3</v>
      </c>
      <c r="F10" s="66">
        <v>206000</v>
      </c>
      <c r="G10" s="133">
        <f>(((D10*(1+Parâmetros!B11)*(1+Parâmetros!C11)*(1+Parâmetros!D11))+(E10*(1+Parâmetros!C11)*(1+Parâmetros!D11)+(F10*(1+Parâmetros!D11))))/3)*(1+Parâmetros!E11)*(1+Parâmetros!E15)</f>
        <v>303400.4920137852</v>
      </c>
      <c r="H10" s="133">
        <f>G10*(1+Parâmetros!F11)*(1+Parâmetros!F15)</f>
        <v>354218.98564056633</v>
      </c>
      <c r="I10" s="133">
        <f>H10*(1+Parâmetros!G11)*(1+Parâmetros!G15)</f>
        <v>441349.1882864845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</row>
    <row r="11" spans="1:177" s="8" customFormat="1" ht="25.5">
      <c r="A11" s="131" t="s">
        <v>357</v>
      </c>
      <c r="B11" s="132" t="s">
        <v>360</v>
      </c>
      <c r="C11" s="66">
        <v>1721.61</v>
      </c>
      <c r="D11" s="66">
        <v>1174.03</v>
      </c>
      <c r="E11" s="66">
        <v>3353.76</v>
      </c>
      <c r="F11" s="66">
        <v>1000</v>
      </c>
      <c r="G11" s="133">
        <f>(((D11*(1+Parâmetros!B11)*(1+Parâmetros!C11)*(1+Parâmetros!D11))+(E11*(1+Parâmetros!C11)*(1+Parâmetros!D11)+(F11*(1+Parâmetros!D11))))/3)*(1+Parâmetros!E11)*(1+Parâmetros!E15)</f>
        <v>2443.3281138883094</v>
      </c>
      <c r="H11" s="133">
        <f>G11*(1+Parâmetros!F11)*(1+Parâmetros!F15)</f>
        <v>2852.5768048170203</v>
      </c>
      <c r="I11" s="133">
        <f>H11*(1+Parâmetros!G11)*(1+Parâmetros!G15)</f>
        <v>3554.2489487233815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</row>
    <row r="12" spans="1:177" s="8" customFormat="1" ht="12.75">
      <c r="A12" s="131" t="s">
        <v>182</v>
      </c>
      <c r="B12" s="132" t="s">
        <v>358</v>
      </c>
      <c r="C12" s="66">
        <v>278950.87</v>
      </c>
      <c r="D12" s="66">
        <f>1276724.18-D13-D11-D10</f>
        <v>513240.32999999996</v>
      </c>
      <c r="E12" s="66">
        <f>1216356.48-E13-E11-E10</f>
        <v>365924.26999999996</v>
      </c>
      <c r="F12" s="66">
        <f>1732500-F13-F11-F10</f>
        <v>875500</v>
      </c>
      <c r="G12" s="133">
        <f>(((D12*(1+Parâmetros!B11)*(1+Parâmetros!C11)*(1+Parâmetros!D11))+(E12*(1+Parâmetros!C11)*(1+Parâmetros!D11)+(F12*(1+Parâmetros!D11))))/3)*(1+Parâmetros!E11)*(1+Parâmetros!E15)</f>
        <v>775795.4828843875</v>
      </c>
      <c r="H12" s="133">
        <f>G12*(1+Parâmetros!F11)*(1+Parâmetros!F15)</f>
        <v>905738.4422414033</v>
      </c>
      <c r="I12" s="133">
        <f>H12*(1+Parâmetros!G11)*(1+Parâmetros!G15)</f>
        <v>1128530.4924020648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</row>
    <row r="13" spans="1:177" s="8" customFormat="1" ht="12" customHeight="1">
      <c r="A13" s="131" t="s">
        <v>183</v>
      </c>
      <c r="B13" s="132" t="s">
        <v>184</v>
      </c>
      <c r="C13" s="66">
        <v>475462.85</v>
      </c>
      <c r="D13" s="66">
        <v>488235.7</v>
      </c>
      <c r="E13" s="66">
        <v>645679.15</v>
      </c>
      <c r="F13" s="66">
        <v>650000</v>
      </c>
      <c r="G13" s="133">
        <f>(((D13*(1+Parâmetros!B11)*(1+Parâmetros!C11)*(1+Parâmetros!D11))+(E13*(1+Parâmetros!C11)*(1+Parâmetros!D11)+(F13*(1+Parâmetros!D11))))/3)*(1+Parâmetros!E11)*(1+Parâmetros!E15)</f>
        <v>789167.225003021</v>
      </c>
      <c r="H13" s="133">
        <f>G13*(1+Parâmetros!F11)*(1+Parâmetros!F15)</f>
        <v>921349.9031789629</v>
      </c>
      <c r="I13" s="133">
        <f>H13*(1+Parâmetros!G11)*(1+Parâmetros!G15)</f>
        <v>1147982.0347870619</v>
      </c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</row>
    <row r="14" spans="1:177" s="8" customFormat="1" ht="12.75">
      <c r="A14" s="131" t="s">
        <v>185</v>
      </c>
      <c r="B14" s="132" t="s">
        <v>186</v>
      </c>
      <c r="C14" s="66">
        <v>0</v>
      </c>
      <c r="D14" s="66">
        <v>0</v>
      </c>
      <c r="E14" s="66">
        <v>0</v>
      </c>
      <c r="F14" s="66">
        <v>0</v>
      </c>
      <c r="G14" s="133">
        <f>(((D14*(1+Parâmetros!B11)*(1+Parâmetros!C11)*(1+Parâmetros!D11))+(E14*(1+Parâmetros!C11)*(1+Parâmetros!D11)+(F14*(1+Parâmetros!D11))))/3)*(1+Parâmetros!E11)*(1+Parâmetros!E15)</f>
        <v>0</v>
      </c>
      <c r="H14" s="133">
        <f>G14*(1+Parâmetros!F11)*(1+Parâmetros!F15)</f>
        <v>0</v>
      </c>
      <c r="I14" s="133">
        <f>H14*(1+Parâmetros!G11)*(1+Parâmetros!G15)</f>
        <v>0</v>
      </c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</row>
    <row r="15" spans="1:177" ht="12.75">
      <c r="A15" s="128" t="s">
        <v>187</v>
      </c>
      <c r="B15" s="129" t="s">
        <v>188</v>
      </c>
      <c r="C15" s="130">
        <f aca="true" t="shared" si="3" ref="C15:I15">C16+C21+C22</f>
        <v>35232.63</v>
      </c>
      <c r="D15" s="130">
        <f t="shared" si="3"/>
        <v>40693.82</v>
      </c>
      <c r="E15" s="130">
        <f t="shared" si="3"/>
        <v>38250.45</v>
      </c>
      <c r="F15" s="130">
        <f t="shared" si="3"/>
        <v>30000</v>
      </c>
      <c r="G15" s="130">
        <f t="shared" si="3"/>
        <v>42213.525580783484</v>
      </c>
      <c r="H15" s="130">
        <f t="shared" si="3"/>
        <v>44435.645567355925</v>
      </c>
      <c r="I15" s="130">
        <f t="shared" si="3"/>
        <v>46684.089233064136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</row>
    <row r="16" spans="1:177" ht="12.75">
      <c r="A16" s="128" t="s">
        <v>189</v>
      </c>
      <c r="B16" s="129" t="s">
        <v>190</v>
      </c>
      <c r="C16" s="130">
        <f aca="true" t="shared" si="4" ref="C16:I16">C17+C18+C19+C20</f>
        <v>0</v>
      </c>
      <c r="D16" s="130">
        <f t="shared" si="4"/>
        <v>0</v>
      </c>
      <c r="E16" s="130">
        <f t="shared" si="4"/>
        <v>0</v>
      </c>
      <c r="F16" s="130">
        <f t="shared" si="4"/>
        <v>0</v>
      </c>
      <c r="G16" s="130">
        <f t="shared" si="4"/>
        <v>0</v>
      </c>
      <c r="H16" s="130">
        <f t="shared" si="4"/>
        <v>0</v>
      </c>
      <c r="I16" s="130">
        <f t="shared" si="4"/>
        <v>0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</row>
    <row r="17" spans="1:177" ht="25.5">
      <c r="A17" s="131" t="s">
        <v>191</v>
      </c>
      <c r="B17" s="132" t="s">
        <v>349</v>
      </c>
      <c r="C17" s="66">
        <v>0</v>
      </c>
      <c r="D17" s="66">
        <v>0</v>
      </c>
      <c r="E17" s="66">
        <v>0</v>
      </c>
      <c r="F17" s="66">
        <v>0</v>
      </c>
      <c r="G17" s="133">
        <f>(((D17*(1+Parâmetros!B11)*(1+Parâmetros!C11)*(1+Parâmetros!D11))+(E17*(1+Parâmetros!C11)*(1+Parâmetros!D11)+(F17*(1+Parâmetros!D11))))/3)*(1+Parâmetros!E11)*(1+Parâmetros!E13)*(1+Parâmetros!E18)</f>
        <v>0</v>
      </c>
      <c r="H17" s="133">
        <f>G17*(1+Parâmetros!F11)*(1+Parâmetros!F13)*(1+Parâmetros!F18)</f>
        <v>0</v>
      </c>
      <c r="I17" s="133">
        <f>H17*(1+Parâmetros!G11)*(1+Parâmetros!G13)*(1+Parâmetros!G18)</f>
        <v>0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</row>
    <row r="18" spans="1:177" ht="25.5">
      <c r="A18" s="131" t="s">
        <v>192</v>
      </c>
      <c r="B18" s="132" t="s">
        <v>193</v>
      </c>
      <c r="C18" s="66"/>
      <c r="D18" s="66"/>
      <c r="E18" s="66"/>
      <c r="F18" s="66"/>
      <c r="G18" s="133">
        <f>(((D18*(1+Parâmetros!B11)*(1+Parâmetros!C11)*(1+Parâmetros!D11))+(E18*(1+Parâmetros!C11)*(1+Parâmetros!D11)+(F18*(1+Parâmetros!D11))))/3)*(1+Parâmetros!E11)</f>
        <v>0</v>
      </c>
      <c r="H18" s="133">
        <f>G18*(1+Parâmetros!F11)</f>
        <v>0</v>
      </c>
      <c r="I18" s="133">
        <f>H18*(1+Parâmetros!G11)</f>
        <v>0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</row>
    <row r="19" spans="1:177" ht="12.75">
      <c r="A19" s="131" t="s">
        <v>194</v>
      </c>
      <c r="B19" s="132" t="s">
        <v>195</v>
      </c>
      <c r="C19" s="66">
        <v>0</v>
      </c>
      <c r="D19" s="66">
        <v>0</v>
      </c>
      <c r="E19" s="66">
        <v>0</v>
      </c>
      <c r="F19" s="66">
        <v>0</v>
      </c>
      <c r="G19" s="133">
        <f>(((D19*(1+Parâmetros!B11)*(1+Parâmetros!C11)*(1+Parâmetros!D11))+(E19*(1+Parâmetros!C11)*(1+Parâmetros!D11)+(F19*(1+Parâmetros!D11))))/3)*(1+Parâmetros!E11)</f>
        <v>0</v>
      </c>
      <c r="H19" s="133">
        <f>G19*(1+Parâmetros!F11)</f>
        <v>0</v>
      </c>
      <c r="I19" s="133">
        <f>H19*(1+Parâmetros!G11)</f>
        <v>0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</row>
    <row r="20" spans="1:177" ht="25.5">
      <c r="A20" s="131" t="s">
        <v>196</v>
      </c>
      <c r="B20" s="132" t="s">
        <v>197</v>
      </c>
      <c r="C20" s="66">
        <v>0</v>
      </c>
      <c r="D20" s="66">
        <v>0</v>
      </c>
      <c r="E20" s="66">
        <v>0</v>
      </c>
      <c r="F20" s="66">
        <v>0</v>
      </c>
      <c r="G20" s="133">
        <f>(((D20*(1+Parâmetros!B11)*(1+Parâmetros!C11)*(1+Parâmetros!D11))+(E20*(1+Parâmetros!C11)*(1+Parâmetros!D11)+(F20*(1+Parâmetros!D11))))/3)*(1+Parâmetros!E11)</f>
        <v>0</v>
      </c>
      <c r="H20" s="133">
        <f>G20*(1+Parâmetros!F11)</f>
        <v>0</v>
      </c>
      <c r="I20" s="133">
        <f>H20*(1+Parâmetros!G11)</f>
        <v>0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</row>
    <row r="21" spans="1:177" s="8" customFormat="1" ht="12.75">
      <c r="A21" s="131" t="s">
        <v>198</v>
      </c>
      <c r="B21" s="132" t="s">
        <v>199</v>
      </c>
      <c r="C21" s="66">
        <v>0</v>
      </c>
      <c r="D21" s="66">
        <v>0</v>
      </c>
      <c r="E21" s="66">
        <v>0</v>
      </c>
      <c r="F21" s="66">
        <v>0</v>
      </c>
      <c r="G21" s="133">
        <f>(((D21*(1+Parâmetros!B11)*(1+Parâmetros!C11)*(1+Parâmetros!D11))+(E21*(1+Parâmetros!C11)*(1+Parâmetros!D11)+(F21*(1+Parâmetros!D11))))/3)*(1+Parâmetros!E11)</f>
        <v>0</v>
      </c>
      <c r="H21" s="133">
        <f>G21*(1+Parâmetros!F11)</f>
        <v>0</v>
      </c>
      <c r="I21" s="133">
        <f>H21*(1+Parâmetros!G11)</f>
        <v>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</row>
    <row r="22" spans="1:177" s="8" customFormat="1" ht="25.5">
      <c r="A22" s="131" t="s">
        <v>200</v>
      </c>
      <c r="B22" s="132" t="s">
        <v>201</v>
      </c>
      <c r="C22" s="66">
        <v>35232.63</v>
      </c>
      <c r="D22" s="66">
        <v>40693.82</v>
      </c>
      <c r="E22" s="66">
        <v>38250.45</v>
      </c>
      <c r="F22" s="66">
        <v>30000</v>
      </c>
      <c r="G22" s="133">
        <f>(((D22*(1+Parâmetros!B11)*(1+Parâmetros!C11)*(1+Parâmetros!D11))+(E22*(1+Parâmetros!C11)*(1+Parâmetros!D11)+(F22*(1+Parâmetros!D11))))/3)*(1+Parâmetros!E11)*(1+Parâmetros!E12)</f>
        <v>42213.525580783484</v>
      </c>
      <c r="H22" s="133">
        <f>G22*(1+Parâmetros!F11)*(1+Parâmetros!F12)</f>
        <v>44435.645567355925</v>
      </c>
      <c r="I22" s="133">
        <f>H22*(1+Parâmetros!G11)*(1+Parâmetros!G12)</f>
        <v>46684.089233064136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</row>
    <row r="23" spans="1:177" s="8" customFormat="1" ht="12.75">
      <c r="A23" s="128" t="s">
        <v>202</v>
      </c>
      <c r="B23" s="129" t="s">
        <v>203</v>
      </c>
      <c r="C23" s="130">
        <f aca="true" t="shared" si="5" ref="C23:I23">C24+C25+C31+C32+C33</f>
        <v>64715.37</v>
      </c>
      <c r="D23" s="130">
        <f t="shared" si="5"/>
        <v>33571.01</v>
      </c>
      <c r="E23" s="130">
        <f t="shared" si="5"/>
        <v>110391.93</v>
      </c>
      <c r="F23" s="130">
        <f t="shared" si="5"/>
        <v>177500</v>
      </c>
      <c r="G23" s="130">
        <f t="shared" si="5"/>
        <v>122698.52054364627</v>
      </c>
      <c r="H23" s="130">
        <f t="shared" si="5"/>
        <v>129135.53155742421</v>
      </c>
      <c r="I23" s="130">
        <f t="shared" si="5"/>
        <v>135647.29517336108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</row>
    <row r="24" spans="1:177" s="8" customFormat="1" ht="12.75">
      <c r="A24" s="131" t="s">
        <v>204</v>
      </c>
      <c r="B24" s="132" t="s">
        <v>205</v>
      </c>
      <c r="C24" s="66">
        <v>0</v>
      </c>
      <c r="D24" s="66">
        <v>1134.74</v>
      </c>
      <c r="E24" s="66">
        <v>621.09</v>
      </c>
      <c r="F24" s="66">
        <v>1000</v>
      </c>
      <c r="G24" s="133">
        <f>(((D24*(1+Parâmetros!B11)*(1+Parâmetros!C11)*(1+Parâmetros!D11))+(E24*(1+Parâmetros!C11)*(1+Parâmetros!D11)+(F24*(1+Parâmetros!D11))))/3)*(1+Parâmetros!E11)</f>
        <v>1058.0963003690413</v>
      </c>
      <c r="H24" s="133">
        <f>G24*(1+Parâmetros!F11)</f>
        <v>1091.9553819808507</v>
      </c>
      <c r="I24" s="133">
        <f>H24*(1+Parâmetros!G11)</f>
        <v>1124.7140434402763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</row>
    <row r="25" spans="1:177" s="68" customFormat="1" ht="15.75">
      <c r="A25" s="128" t="s">
        <v>206</v>
      </c>
      <c r="B25" s="129" t="s">
        <v>207</v>
      </c>
      <c r="C25" s="130">
        <f aca="true" t="shared" si="6" ref="C25:I25">C26+C27+C28+C29+C30</f>
        <v>64715.37</v>
      </c>
      <c r="D25" s="130">
        <f t="shared" si="6"/>
        <v>32436.27</v>
      </c>
      <c r="E25" s="130">
        <f t="shared" si="6"/>
        <v>109770.84</v>
      </c>
      <c r="F25" s="130">
        <f t="shared" si="6"/>
        <v>26500</v>
      </c>
      <c r="G25" s="130">
        <f t="shared" si="6"/>
        <v>64922.11179327723</v>
      </c>
      <c r="H25" s="130">
        <f t="shared" si="6"/>
        <v>68339.61175807536</v>
      </c>
      <c r="I25" s="130">
        <f t="shared" si="6"/>
        <v>71797.59611303397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</row>
    <row r="26" spans="1:177" ht="25.5">
      <c r="A26" s="131" t="s">
        <v>208</v>
      </c>
      <c r="B26" s="132" t="s">
        <v>209</v>
      </c>
      <c r="C26" s="66">
        <v>39814.15</v>
      </c>
      <c r="D26" s="66">
        <v>19467.04</v>
      </c>
      <c r="E26" s="66">
        <v>34866.33</v>
      </c>
      <c r="F26" s="66">
        <v>16500</v>
      </c>
      <c r="G26" s="133">
        <f>(((D26*(1+Parâmetros!B11)*(1+Parâmetros!C11)*(1+Parâmetros!D11))+(E26*(1+Parâmetros!C11)*(1+Parâmetros!D11)+(F26*(1+Parâmetros!D11))))/3)*(1+Parâmetros!E11)*(1+Parâmetros!E12)</f>
        <v>27337.674912539656</v>
      </c>
      <c r="H26" s="133">
        <f>G26*(1+Parâmetros!F11)*(1+Parâmetros!F12)</f>
        <v>28776.730119935746</v>
      </c>
      <c r="I26" s="133">
        <f>H26*(1+Parâmetros!G11)*(1+Parâmetros!G12)</f>
        <v>30232.832664004494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</row>
    <row r="27" spans="1:177" ht="25.5">
      <c r="A27" s="131" t="s">
        <v>210</v>
      </c>
      <c r="B27" s="132" t="s">
        <v>211</v>
      </c>
      <c r="C27" s="66">
        <v>24901.22</v>
      </c>
      <c r="D27" s="66">
        <f>33571.01-D24-D26</f>
        <v>12969.23</v>
      </c>
      <c r="E27" s="66">
        <v>74904.51</v>
      </c>
      <c r="F27" s="66">
        <v>10000</v>
      </c>
      <c r="G27" s="133">
        <f>(((D27*(1+Parâmetros!B11)*(1+Parâmetros!C11)*(1+Parâmetros!D11))+(E27*(1+Parâmetros!C11)*(1+Parâmetros!D11)+(F27*(1+Parâmetros!D11))))/3)*(1+Parâmetros!E11)*(1+Parâmetros!E12)</f>
        <v>37584.43688073758</v>
      </c>
      <c r="H27" s="133">
        <f>G27*(1+Parâmetros!F11)*(1+Parâmetros!F12)</f>
        <v>39562.88163813961</v>
      </c>
      <c r="I27" s="133">
        <f>H27*(1+Parâmetros!G11)*(1+Parâmetros!G12)</f>
        <v>41564.76344902948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</row>
    <row r="28" spans="1:177" ht="38.25">
      <c r="A28" s="131" t="s">
        <v>212</v>
      </c>
      <c r="B28" s="132" t="s">
        <v>528</v>
      </c>
      <c r="C28" s="66">
        <v>0</v>
      </c>
      <c r="D28" s="66">
        <v>0</v>
      </c>
      <c r="E28" s="66">
        <v>0</v>
      </c>
      <c r="F28" s="66">
        <v>0</v>
      </c>
      <c r="G28" s="133">
        <f>(((D28*(1+Parâmetros!B11)*(1+Parâmetros!C11)*(1+Parâmetros!D11))+(E28*(1+Parâmetros!C11)*(1+Parâmetros!D11)+(F28*(1+Parâmetros!D11))))/3)*(1+Parâmetros!E11)*(1+Parâmetros!E12)</f>
        <v>0</v>
      </c>
      <c r="H28" s="133">
        <f>G28*(1+Parâmetros!F11)*(1+Parâmetros!F12)</f>
        <v>0</v>
      </c>
      <c r="I28" s="133">
        <f>H28*(1+Parâmetros!G11)*(1+Parâmetros!G12)</f>
        <v>0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</row>
    <row r="29" spans="1:177" ht="12.75">
      <c r="A29" s="131" t="s">
        <v>213</v>
      </c>
      <c r="B29" s="132" t="s">
        <v>214</v>
      </c>
      <c r="C29" s="66">
        <v>0</v>
      </c>
      <c r="D29" s="66">
        <v>0</v>
      </c>
      <c r="E29" s="66">
        <v>0</v>
      </c>
      <c r="F29" s="66">
        <v>0</v>
      </c>
      <c r="G29" s="133">
        <f>(((D29*(1+Parâmetros!B11)*(1+Parâmetros!C11)*(1+Parâmetros!D11))+(E29*(1+Parâmetros!C11)*(1+Parâmetros!D11)+(F29*(1+Parâmetros!D11))))/3)*(1+Parâmetros!E11)*(1+Parâmetros!E12)</f>
        <v>0</v>
      </c>
      <c r="H29" s="133">
        <f>G29*(1+Parâmetros!F11)*(1+Parâmetros!F12)</f>
        <v>0</v>
      </c>
      <c r="I29" s="133">
        <f>H29*(1+Parâmetros!G11)*(1+Parâmetros!G12)</f>
        <v>0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</row>
    <row r="30" spans="1:177" ht="12.75">
      <c r="A30" s="131" t="s">
        <v>215</v>
      </c>
      <c r="B30" s="132" t="s">
        <v>216</v>
      </c>
      <c r="C30" s="66">
        <v>0</v>
      </c>
      <c r="D30" s="66">
        <v>0</v>
      </c>
      <c r="E30" s="66">
        <v>0</v>
      </c>
      <c r="F30" s="66">
        <v>0</v>
      </c>
      <c r="G30" s="133">
        <f>(((D30*(1+Parâmetros!B11)*(1+Parâmetros!C11)*(1+Parâmetros!D11))+(E30*(1+Parâmetros!C11)*(1+Parâmetros!D11)+(F30*(1+Parâmetros!D11))))/3)*(1+Parâmetros!E11)*(1+Parâmetros!E12)</f>
        <v>0</v>
      </c>
      <c r="H30" s="133">
        <f>G30*(1+Parâmetros!F11)*(1+Parâmetros!F12)</f>
        <v>0</v>
      </c>
      <c r="I30" s="133">
        <f>H30*(1+Parâmetros!G11)*(1+Parâmetros!G12)</f>
        <v>0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</row>
    <row r="31" spans="1:177" ht="25.5">
      <c r="A31" s="131" t="s">
        <v>217</v>
      </c>
      <c r="B31" s="132" t="s">
        <v>218</v>
      </c>
      <c r="C31" s="66">
        <v>0</v>
      </c>
      <c r="D31" s="66">
        <v>0</v>
      </c>
      <c r="E31" s="66">
        <v>0</v>
      </c>
      <c r="F31" s="66">
        <v>0</v>
      </c>
      <c r="G31" s="133">
        <f>(((D31*(1+Parâmetros!B11)*(1+Parâmetros!C11)*(1+Parâmetros!D11))+(E31*(1+Parâmetros!C11)*(1+Parâmetros!D11)+(F31*(1+Parâmetros!D11))))/3)*(1+Parâmetros!E11)*(1+Parâmetros!E12)</f>
        <v>0</v>
      </c>
      <c r="H31" s="133">
        <f>G31*(1+Parâmetros!F11)*(1+Parâmetros!F12)</f>
        <v>0</v>
      </c>
      <c r="I31" s="133">
        <f>H31*(1+Parâmetros!G11)*(1+Parâmetros!G12)</f>
        <v>0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</row>
    <row r="32" spans="1:177" ht="12.75">
      <c r="A32" s="131" t="s">
        <v>219</v>
      </c>
      <c r="B32" s="132" t="s">
        <v>220</v>
      </c>
      <c r="C32" s="66">
        <v>0</v>
      </c>
      <c r="D32" s="66">
        <v>0</v>
      </c>
      <c r="E32" s="66">
        <v>0</v>
      </c>
      <c r="F32" s="66">
        <v>150000</v>
      </c>
      <c r="G32" s="133">
        <f>(((D32*(1+Parâmetros!B11)*(1+Parâmetros!C11)*(1+Parâmetros!D11))+(E32*(1+Parâmetros!C11)*(1+Parâmetros!D11)+(F32*(1+Parâmetros!D11))))/3)*(1+Parâmetros!E11)*(1+Parâmetros!E12)</f>
        <v>56718.31245</v>
      </c>
      <c r="H32" s="133">
        <f>G32*(1+Parâmetros!F11)*(1+Parâmetros!F12)</f>
        <v>59703.964417368</v>
      </c>
      <c r="I32" s="133">
        <f>H32*(1+Parâmetros!G11)*(1+Parâmetros!G12)</f>
        <v>62724.98501688682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</row>
    <row r="33" spans="1:177" ht="12.75">
      <c r="A33" s="131" t="s">
        <v>221</v>
      </c>
      <c r="B33" s="132" t="s">
        <v>222</v>
      </c>
      <c r="C33" s="66">
        <v>0</v>
      </c>
      <c r="D33" s="66">
        <v>0</v>
      </c>
      <c r="E33" s="66">
        <v>0</v>
      </c>
      <c r="F33" s="66">
        <v>0</v>
      </c>
      <c r="G33" s="133">
        <f>(((D33*(1+Parâmetros!B11)*(1+Parâmetros!C11)*(1+Parâmetros!D11))+(E33*(1+Parâmetros!C11)*(1+Parâmetros!D11)+(F33*(1+Parâmetros!D11))))/3)*(1+Parâmetros!E11)*(1+Parâmetros!E12)</f>
        <v>0</v>
      </c>
      <c r="H33" s="133">
        <f>G33*(1+Parâmetros!F11)*(1+Parâmetros!F12)</f>
        <v>0</v>
      </c>
      <c r="I33" s="133">
        <f>H33*(1+Parâmetros!G11)*(1+Parâmetros!G12)</f>
        <v>0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</row>
    <row r="34" spans="1:177" ht="12.75">
      <c r="A34" s="131" t="s">
        <v>223</v>
      </c>
      <c r="B34" s="132" t="s">
        <v>224</v>
      </c>
      <c r="C34" s="66"/>
      <c r="D34" s="66"/>
      <c r="E34" s="66"/>
      <c r="F34" s="66"/>
      <c r="G34" s="133">
        <f>(((D34*(1+Parâmetros!B11)*(1+Parâmetros!C11)*(1+Parâmetros!D11))+(E34*(1+Parâmetros!C11)*(1+Parâmetros!D11)+(F34*(1+Parâmetros!D11))))/3)*(1+Parâmetros!E11)*(1+Parâmetros!E12)</f>
        <v>0</v>
      </c>
      <c r="H34" s="133">
        <f>G34*(1+Parâmetros!F11)*(1+Parâmetros!F12)</f>
        <v>0</v>
      </c>
      <c r="I34" s="133">
        <f>H34*(1+Parâmetros!G11)*(1+Parâmetros!G12)</f>
        <v>0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</row>
    <row r="35" spans="1:177" ht="12.75">
      <c r="A35" s="131" t="s">
        <v>253</v>
      </c>
      <c r="B35" s="132" t="s">
        <v>254</v>
      </c>
      <c r="C35" s="66">
        <v>0</v>
      </c>
      <c r="D35" s="66"/>
      <c r="E35" s="66"/>
      <c r="F35" s="66">
        <v>0</v>
      </c>
      <c r="G35" s="133">
        <f>(((D35*(1+Parâmetros!B11)*(1+Parâmetros!C11)*(1+Parâmetros!D11))+(E35*(1+Parâmetros!C11)*(1+Parâmetros!D11)+(F35*(1+Parâmetros!D11))))/3)*(1+Parâmetros!E11)*(1+Parâmetros!E12)</f>
        <v>0</v>
      </c>
      <c r="H35" s="133">
        <f>G35*(1+Parâmetros!F11)*(1+Parâmetros!F12)</f>
        <v>0</v>
      </c>
      <c r="I35" s="133">
        <f>H35*(1+Parâmetros!G11)*(1+Parâmetros!G12)</f>
        <v>0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</row>
    <row r="36" spans="1:177" s="7" customFormat="1" ht="12.75">
      <c r="A36" s="215" t="s">
        <v>402</v>
      </c>
      <c r="B36" s="216" t="s">
        <v>225</v>
      </c>
      <c r="C36" s="217">
        <f>C37+C38</f>
        <v>21894.11</v>
      </c>
      <c r="D36" s="217">
        <f aca="true" t="shared" si="7" ref="D36:I36">D37+D38</f>
        <v>823096.5499999999</v>
      </c>
      <c r="E36" s="217">
        <f t="shared" si="7"/>
        <v>36190.92</v>
      </c>
      <c r="F36" s="217">
        <f t="shared" si="7"/>
        <v>40000</v>
      </c>
      <c r="G36" s="217">
        <f t="shared" si="7"/>
        <v>354528.4898801724</v>
      </c>
      <c r="H36" s="217">
        <f t="shared" si="7"/>
        <v>366642.1610832536</v>
      </c>
      <c r="I36" s="217">
        <f t="shared" si="7"/>
        <v>378449.08467472886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</row>
    <row r="37" spans="1:177" ht="38.25">
      <c r="A37" s="218" t="s">
        <v>404</v>
      </c>
      <c r="B37" s="132" t="s">
        <v>405</v>
      </c>
      <c r="C37" s="66"/>
      <c r="D37" s="66">
        <v>802336.6</v>
      </c>
      <c r="E37" s="66">
        <v>0</v>
      </c>
      <c r="F37" s="66"/>
      <c r="G37" s="130">
        <f>(((D37*(1+Parâmetros!B11)*(1+Parâmetros!C11)*(1+Parâmetros!D11))+(E37*(1+Parâmetros!C11)*(1+Parâmetros!D11)+(F37*(1+Parâmetros!D11))))/3)*(1+Parâmetros!E11)</f>
        <v>317282.38876991475</v>
      </c>
      <c r="H37" s="133">
        <f>G37*(1+Parâmetros!F11)</f>
        <v>327435.425210552</v>
      </c>
      <c r="I37" s="133">
        <f>H37*(1+Parâmetros!G11)</f>
        <v>337258.48796686856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</row>
    <row r="38" spans="1:177" ht="12.75">
      <c r="A38" s="131" t="s">
        <v>402</v>
      </c>
      <c r="B38" s="132" t="s">
        <v>403</v>
      </c>
      <c r="C38" s="66">
        <v>21894.11</v>
      </c>
      <c r="D38" s="66">
        <v>20759.95</v>
      </c>
      <c r="E38" s="66">
        <v>36190.92</v>
      </c>
      <c r="F38" s="66">
        <v>40000</v>
      </c>
      <c r="G38" s="130">
        <f>(((D38*(1+Parâmetros!B11)*(1+Parâmetros!C11)*(1+Parâmetros!D11))+(E38*(1+Parâmetros!C11)*(1+Parâmetros!D11)+(F38*(1+Parâmetros!D11))))/3)*(1+Parâmetros!E11)*(1+Parâmetros!E12)</f>
        <v>37246.10111025765</v>
      </c>
      <c r="H38" s="130">
        <f>G38*(1+Parâmetros!F11)*(1+Parâmetros!F12)</f>
        <v>39206.73587270162</v>
      </c>
      <c r="I38" s="130">
        <f>H38*(1+Parâmetros!G11)*(1+Parâmetros!G12)</f>
        <v>41190.59670786032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</row>
    <row r="39" spans="1:177" s="7" customFormat="1" ht="12.75">
      <c r="A39" s="128" t="s">
        <v>226</v>
      </c>
      <c r="B39" s="129" t="s">
        <v>227</v>
      </c>
      <c r="C39" s="130">
        <f aca="true" t="shared" si="8" ref="C39:I39">C40+C52+C62+C63+C64+C65+C66</f>
        <v>13137489.79</v>
      </c>
      <c r="D39" s="130">
        <f t="shared" si="8"/>
        <v>12993129.189999998</v>
      </c>
      <c r="E39" s="130">
        <f t="shared" si="8"/>
        <v>18286804.039999995</v>
      </c>
      <c r="F39" s="130">
        <f t="shared" si="8"/>
        <v>18710500</v>
      </c>
      <c r="G39" s="130">
        <f t="shared" si="8"/>
        <v>20651603.98943414</v>
      </c>
      <c r="H39" s="130">
        <f t="shared" si="8"/>
        <v>23821668.29858208</v>
      </c>
      <c r="I39" s="130">
        <f t="shared" si="8"/>
        <v>25776503.471969802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</row>
    <row r="40" spans="1:177" s="7" customFormat="1" ht="12.75">
      <c r="A40" s="128" t="s">
        <v>228</v>
      </c>
      <c r="B40" s="129" t="s">
        <v>229</v>
      </c>
      <c r="C40" s="130">
        <f aca="true" t="shared" si="9" ref="C40:I40">C41+C42+C43+C44+C45+C46+C47+C48+C49+C50+C51</f>
        <v>9748368.49</v>
      </c>
      <c r="D40" s="130">
        <f t="shared" si="9"/>
        <v>9371831.719999999</v>
      </c>
      <c r="E40" s="130">
        <f t="shared" si="9"/>
        <v>12602221.769999998</v>
      </c>
      <c r="F40" s="130">
        <f t="shared" si="9"/>
        <v>13133500</v>
      </c>
      <c r="G40" s="130">
        <f t="shared" si="9"/>
        <v>14182172.59308776</v>
      </c>
      <c r="H40" s="130">
        <f t="shared" si="9"/>
        <v>15992731.892680766</v>
      </c>
      <c r="I40" s="130">
        <f t="shared" si="9"/>
        <v>17099534.98486495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</row>
    <row r="41" spans="1:177" ht="25.5">
      <c r="A41" s="131" t="s">
        <v>230</v>
      </c>
      <c r="B41" s="132" t="s">
        <v>231</v>
      </c>
      <c r="C41" s="66">
        <v>8037132.55</v>
      </c>
      <c r="D41" s="66">
        <v>7654273.71</v>
      </c>
      <c r="E41" s="66">
        <v>9754747.2</v>
      </c>
      <c r="F41" s="66">
        <v>10875000</v>
      </c>
      <c r="G41" s="133">
        <f>(((D41*(1+Parâmetros!B11)*(1+Parâmetros!C11)*(1+Parâmetros!D11))+(E41*(1+Parâmetros!C11)*(1+Parâmetros!D11)+(F41*(1+Parâmetros!D11))))/3)*(1+Parâmetros!E11)*(1+Parâmetros!E16)</f>
        <v>11506453.805672677</v>
      </c>
      <c r="H41" s="133">
        <f>G41*(1+Parâmetros!F11)*(1+Parâmetros!F16)</f>
        <v>13105099.581555959</v>
      </c>
      <c r="I41" s="133">
        <f>H41*(1+Parâmetros!G11)*(1+Parâmetros!G16)</f>
        <v>14066907.75108141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</row>
    <row r="42" spans="1:177" ht="38.25">
      <c r="A42" s="131" t="s">
        <v>232</v>
      </c>
      <c r="B42" s="132" t="s">
        <v>233</v>
      </c>
      <c r="C42" s="66">
        <v>354693.52</v>
      </c>
      <c r="D42" s="66">
        <v>344445.14</v>
      </c>
      <c r="E42" s="66">
        <v>452337.92</v>
      </c>
      <c r="F42" s="66">
        <v>450000</v>
      </c>
      <c r="G42" s="133">
        <f>(((D42*(1+Parâmetros!B11)*(1+Parâmetros!C11)*(1+Parâmetros!D11))+(E42*(1+Parâmetros!C11)*(1+Parâmetros!D11)+(F42*(1+Parâmetros!D11))))/3)*(1+Parâmetros!E11)*(1+Parâmetros!E16)</f>
        <v>507466.7238273199</v>
      </c>
      <c r="H42" s="133">
        <f>G42*(1+Parâmetros!F11)*(1+Parâmetros!F16)</f>
        <v>577971.4638757197</v>
      </c>
      <c r="I42" s="133">
        <f>H42*(1+Parâmetros!G11)*(1+Parâmetros!G16)</f>
        <v>620389.8882645445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</row>
    <row r="43" spans="1:177" ht="25.5">
      <c r="A43" s="131" t="s">
        <v>234</v>
      </c>
      <c r="B43" s="132" t="s">
        <v>235</v>
      </c>
      <c r="C43" s="66">
        <v>341589.25</v>
      </c>
      <c r="D43" s="66">
        <v>345179.5</v>
      </c>
      <c r="E43" s="66">
        <v>306272.77</v>
      </c>
      <c r="F43" s="66">
        <v>430000</v>
      </c>
      <c r="G43" s="133">
        <f>(((D43*(1+Parâmetros!B11)*(1+Parâmetros!C11)*(1+Parâmetros!D11))+(E43*(1+Parâmetros!C11)*(1+Parâmetros!D11)+(F43*(1+Parâmetros!D11))))/3)*(1+Parâmetros!E11)*(1+Parâmetros!E16)</f>
        <v>440852.18583587627</v>
      </c>
      <c r="H43" s="133">
        <f>G43*(1+Parâmetros!F11)*(1+Parâmetros!F16)</f>
        <v>502101.8546372219</v>
      </c>
      <c r="I43" s="133">
        <f>H43*(1+Parâmetros!G11)*(1+Parâmetros!G16)</f>
        <v>538952.0641849332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</row>
    <row r="44" spans="1:177" ht="25.5">
      <c r="A44" s="131" t="s">
        <v>236</v>
      </c>
      <c r="B44" s="132" t="s">
        <v>237</v>
      </c>
      <c r="C44" s="66">
        <v>2564.75</v>
      </c>
      <c r="D44" s="66">
        <v>2553.63</v>
      </c>
      <c r="E44" s="66">
        <v>2733.79</v>
      </c>
      <c r="F44" s="66">
        <v>5000</v>
      </c>
      <c r="G44" s="133">
        <f>(((D44*(1+Parâmetros!B11)*(1+Parâmetros!C11)*(1+Parâmetros!D11))+(E44*(1+Parâmetros!C11)*(1+Parâmetros!D11)+(F44*(1+Parâmetros!D11))))/3)*(1+Parâmetros!E11)*(1+Parâmetros!E16)</f>
        <v>4176.486857668348</v>
      </c>
      <c r="H44" s="133">
        <f>G44*(1+Parâmetros!F11)*(1+Parâmetros!F16)</f>
        <v>4756.745831093498</v>
      </c>
      <c r="I44" s="133">
        <f>H44*(1+Parâmetros!G11)*(1+Parâmetros!G16)</f>
        <v>5105.852449645317</v>
      </c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</row>
    <row r="45" spans="1:177" ht="25.5">
      <c r="A45" s="131" t="s">
        <v>238</v>
      </c>
      <c r="B45" s="132" t="s">
        <v>239</v>
      </c>
      <c r="C45" s="66">
        <v>123835.34</v>
      </c>
      <c r="D45" s="66">
        <v>123148.08</v>
      </c>
      <c r="E45" s="66">
        <v>249585.92</v>
      </c>
      <c r="F45" s="66">
        <v>190000</v>
      </c>
      <c r="G45" s="133">
        <f>(((D45*(1+Parâmetros!B11)*(1+Parâmetros!C11)*(1+Parâmetros!D11))+(E45*(1+Parâmetros!C11)*(1+Parâmetros!D11)+(F45*(1+Parâmetros!D11))))/3)*(1+Parâmetros!E11)*(1+Parâmetros!E16)</f>
        <v>228510.53980590164</v>
      </c>
      <c r="H45" s="133">
        <f>G45*(1+Parâmetros!F11)*(1+Parâmetros!F16)</f>
        <v>260258.58445762715</v>
      </c>
      <c r="I45" s="133">
        <f>H45*(1+Parâmetros!G11)*(1+Parâmetros!G16)</f>
        <v>279359.45669157594</v>
      </c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</row>
    <row r="46" spans="1:177" ht="25.5">
      <c r="A46" s="131" t="s">
        <v>240</v>
      </c>
      <c r="B46" s="132" t="s">
        <v>241</v>
      </c>
      <c r="C46" s="66">
        <v>379746.47</v>
      </c>
      <c r="D46" s="66">
        <v>678396.53</v>
      </c>
      <c r="E46" s="66">
        <v>1724678.29</v>
      </c>
      <c r="F46" s="66">
        <v>927000</v>
      </c>
      <c r="G46" s="133">
        <f>(((D46*(1+Parâmetros!B11)*(1+Parâmetros!C11)*(1+Parâmetros!D11))+(E46*(1+Parâmetros!C11)*(1+Parâmetros!D11)+(F46*(1+Parâmetros!D11))))/3)*(1+Parâmetros!E11)</f>
        <v>1267845.5791852488</v>
      </c>
      <c r="H46" s="133">
        <f>G46*(1+Parâmetros!F11)</f>
        <v>1308416.6377191767</v>
      </c>
      <c r="I46" s="133">
        <f>H46*(1+Parâmetros!G11)</f>
        <v>1347669.136850752</v>
      </c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</row>
    <row r="47" spans="1:177" ht="25.5">
      <c r="A47" s="131" t="s">
        <v>572</v>
      </c>
      <c r="B47" s="132" t="s">
        <v>242</v>
      </c>
      <c r="C47" s="66">
        <v>33142.53</v>
      </c>
      <c r="D47" s="66">
        <v>0</v>
      </c>
      <c r="E47" s="66">
        <v>0</v>
      </c>
      <c r="F47" s="66">
        <v>18000</v>
      </c>
      <c r="G47" s="133">
        <f>(((D47*(1+Parâmetros!B11)*(1+Parâmetros!C11)*(1+Parâmetros!D11))+(E47*(1+Parâmetros!C11)*(1+Parâmetros!D11)+(F47*(1+Parâmetros!D11))))/3)*(1+Parâmetros!E11)</f>
        <v>6738.8094</v>
      </c>
      <c r="H47" s="133">
        <f>G47*(1+Parâmetros!F11)</f>
        <v>6954.4513008</v>
      </c>
      <c r="I47" s="133">
        <f>H47*(1+Parâmetros!G11)</f>
        <v>7163.0848398240005</v>
      </c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</row>
    <row r="48" spans="1:177" ht="25.5">
      <c r="A48" s="131" t="s">
        <v>243</v>
      </c>
      <c r="B48" s="132" t="s">
        <v>244</v>
      </c>
      <c r="C48" s="66">
        <v>55413.25</v>
      </c>
      <c r="D48" s="66">
        <v>53739.56</v>
      </c>
      <c r="E48" s="66">
        <v>61865.88</v>
      </c>
      <c r="F48" s="66">
        <v>68500</v>
      </c>
      <c r="G48" s="133">
        <f>(((D48*(1+Parâmetros!B11)*(1+Parâmetros!C11)*(1+Parâmetros!D11))+(E48*(1+Parâmetros!C11)*(1+Parâmetros!D11)+(F48*(1+Parâmetros!D11))))/3)*(1+Parâmetros!E11)</f>
        <v>70302.86622441439</v>
      </c>
      <c r="H48" s="133">
        <f>G48*(1+Parâmetros!F11)</f>
        <v>72552.55794359566</v>
      </c>
      <c r="I48" s="133">
        <f>H48*(1+Parâmetros!G11)</f>
        <v>74729.13468190354</v>
      </c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</row>
    <row r="49" spans="1:177" ht="25.5">
      <c r="A49" s="131" t="s">
        <v>245</v>
      </c>
      <c r="B49" s="132" t="s">
        <v>246</v>
      </c>
      <c r="C49" s="66">
        <v>0</v>
      </c>
      <c r="D49" s="66">
        <v>0</v>
      </c>
      <c r="E49" s="66">
        <v>0</v>
      </c>
      <c r="F49" s="66">
        <v>0</v>
      </c>
      <c r="G49" s="133">
        <f>(((D49*(1+Parâmetros!B11)*(1+Parâmetros!C11)*(1+Parâmetros!D11))+(E49*(1+Parâmetros!C11)*(1+Parâmetros!D11)+(F49*(1+Parâmetros!D11))))/3)*(1+Parâmetros!E11)*(1+Parâmetros!E16)</f>
        <v>0</v>
      </c>
      <c r="H49" s="133">
        <f>G49*(1+Parâmetros!F11)*(1+Parâmetros!F16)</f>
        <v>0</v>
      </c>
      <c r="I49" s="133">
        <f>H49*(1+Parâmetros!G11)*(1+Parâmetros!G16)</f>
        <v>0</v>
      </c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</row>
    <row r="50" spans="1:177" ht="25.5">
      <c r="A50" s="131" t="s">
        <v>247</v>
      </c>
      <c r="B50" s="132" t="s">
        <v>248</v>
      </c>
      <c r="C50" s="66">
        <v>420250.83</v>
      </c>
      <c r="D50" s="66">
        <v>0</v>
      </c>
      <c r="E50" s="66">
        <v>0</v>
      </c>
      <c r="F50" s="66">
        <v>0</v>
      </c>
      <c r="G50" s="133">
        <f>(((D50*(1+Parâmetros!B11)*(1+Parâmetros!C11)*(1+Parâmetros!D11))+(E50*(1+Parâmetros!C11)*(1+Parâmetros!D11)+(F50*(1+Parâmetros!D11))))/3)*(1+Parâmetros!E11)</f>
        <v>0</v>
      </c>
      <c r="H50" s="133">
        <f>G50*(1+Parâmetros!F11)</f>
        <v>0</v>
      </c>
      <c r="I50" s="133">
        <f>H50*(1+Parâmetros!G11)</f>
        <v>0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</row>
    <row r="51" spans="1:177" ht="12.75">
      <c r="A51" s="131" t="s">
        <v>526</v>
      </c>
      <c r="B51" s="132" t="s">
        <v>527</v>
      </c>
      <c r="C51" s="66">
        <v>0</v>
      </c>
      <c r="D51" s="66">
        <v>170095.57</v>
      </c>
      <c r="E51" s="66">
        <v>50000</v>
      </c>
      <c r="F51" s="66">
        <v>170000</v>
      </c>
      <c r="G51" s="133">
        <f>(((D51*(1+Parâmetros!B11)*(1+Parâmetros!C11)*(1+Parâmetros!D11))+(E51*(1+Parâmetros!C11)*(1+Parâmetros!D11)+(F51*(1+Parâmetros!D11))))/3)*(1+Parâmetros!E11)</f>
        <v>149825.59627865636</v>
      </c>
      <c r="H51" s="133">
        <f>G51*(1+Parâmetros!F11)</f>
        <v>154620.01535957336</v>
      </c>
      <c r="I51" s="133">
        <f>H51*(1+Parâmetros!G11)</f>
        <v>159258.61582036057</v>
      </c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</row>
    <row r="52" spans="1:177" s="7" customFormat="1" ht="25.5">
      <c r="A52" s="128" t="s">
        <v>249</v>
      </c>
      <c r="B52" s="129" t="s">
        <v>250</v>
      </c>
      <c r="C52" s="130">
        <f aca="true" t="shared" si="10" ref="C52:I52">C53+C54+C55+C56+C57+C58+C59+C60+C61</f>
        <v>3019152.11</v>
      </c>
      <c r="D52" s="130">
        <f t="shared" si="10"/>
        <v>3244032.1199999996</v>
      </c>
      <c r="E52" s="130">
        <f t="shared" si="10"/>
        <v>5108836.289999999</v>
      </c>
      <c r="F52" s="130">
        <f t="shared" si="10"/>
        <v>5027000</v>
      </c>
      <c r="G52" s="130">
        <f t="shared" si="10"/>
        <v>5858727.5969558945</v>
      </c>
      <c r="H52" s="130">
        <f t="shared" si="10"/>
        <v>7133913.444938998</v>
      </c>
      <c r="I52" s="130">
        <f t="shared" si="10"/>
        <v>7931157.908785147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</row>
    <row r="53" spans="1:177" ht="12.75">
      <c r="A53" s="131" t="s">
        <v>251</v>
      </c>
      <c r="B53" s="132" t="s">
        <v>252</v>
      </c>
      <c r="C53" s="66">
        <v>2474829.23</v>
      </c>
      <c r="D53" s="66">
        <v>2750260.26</v>
      </c>
      <c r="E53" s="66">
        <v>4324380.17</v>
      </c>
      <c r="F53" s="66">
        <v>4500000</v>
      </c>
      <c r="G53" s="133">
        <f>(((D53*(1+Parâmetros!B11)*(1+Parâmetros!C11)*(1+Parâmetros!D11))+(E53*(1+Parâmetros!C11)*(1+Parâmetros!D11)+(F53*(1+Parâmetros!D11))))/3)*(1+Parâmetros!E11)*(1+Parâmetros!E17)</f>
        <v>5120516.974828748</v>
      </c>
      <c r="H53" s="133">
        <f>G53*(1+Parâmetros!F11)*(1+Parâmetros!F17)</f>
        <v>6302247.216295629</v>
      </c>
      <c r="I53" s="133">
        <f>H53*(1+Parâmetros!G11)*(1+Parâmetros!G17)</f>
        <v>7037097.3872232465</v>
      </c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</row>
    <row r="54" spans="1:177" ht="12.75">
      <c r="A54" s="131" t="s">
        <v>255</v>
      </c>
      <c r="B54" s="132" t="s">
        <v>256</v>
      </c>
      <c r="C54" s="66">
        <v>204552.69</v>
      </c>
      <c r="D54" s="66">
        <v>210509.5</v>
      </c>
      <c r="E54" s="66">
        <v>270129.51</v>
      </c>
      <c r="F54" s="66">
        <v>180000</v>
      </c>
      <c r="G54" s="133">
        <f>(((D54*(1+Parâmetros!B11)*(1+Parâmetros!C11)*(1+Parâmetros!D11))+(E54*(1+Parâmetros!C11)*(1+Parâmetros!D11)+(F54*(1+Parâmetros!D11))))/3)*(1+Parâmetros!E11)*(1+Parâmetros!E17)</f>
        <v>293678.3681468924</v>
      </c>
      <c r="H54" s="133">
        <f>G54*(1+Parâmetros!F11)*(1+Parâmetros!F17)</f>
        <v>361454.45611024374</v>
      </c>
      <c r="I54" s="133">
        <f>H54*(1+Parâmetros!G11)*(1+Parâmetros!G17)</f>
        <v>403600.5128641529</v>
      </c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</row>
    <row r="55" spans="1:177" ht="12.75">
      <c r="A55" s="131" t="s">
        <v>257</v>
      </c>
      <c r="B55" s="132" t="s">
        <v>258</v>
      </c>
      <c r="C55" s="66">
        <v>36772.36</v>
      </c>
      <c r="D55" s="66">
        <v>39179.03</v>
      </c>
      <c r="E55" s="66">
        <v>40607.22</v>
      </c>
      <c r="F55" s="66">
        <v>35000</v>
      </c>
      <c r="G55" s="133">
        <f>(((D55*(1+Parâmetros!B11)*(1+Parâmetros!C11)*(1+Parâmetros!D11))+(E55*(1+Parâmetros!C11)*(1+Parâmetros!D11)+(F55*(1+Parâmetros!D11))))/3)*(1+Parâmetros!E11)*(1+Parâmetros!E17)</f>
        <v>51061.24922848695</v>
      </c>
      <c r="H55" s="133">
        <f>G55*(1+Parâmetros!F11)*(1+Parâmetros!F17)</f>
        <v>62845.337178395275</v>
      </c>
      <c r="I55" s="133">
        <f>H55*(1+Parâmetros!G11)*(1+Parâmetros!G17)</f>
        <v>70173.1847195288</v>
      </c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</row>
    <row r="56" spans="1:177" ht="25.5">
      <c r="A56" s="131" t="s">
        <v>259</v>
      </c>
      <c r="B56" s="132" t="s">
        <v>260</v>
      </c>
      <c r="C56" s="66">
        <v>7007.6</v>
      </c>
      <c r="D56" s="66">
        <v>5914.39</v>
      </c>
      <c r="E56" s="66">
        <v>3801.91</v>
      </c>
      <c r="F56" s="66">
        <v>5000</v>
      </c>
      <c r="G56" s="133">
        <f>(((D56*(1+Parâmetros!B11)*(1+Parâmetros!C11)*(1+Parâmetros!D11))+(E56*(1+Parâmetros!C11)*(1+Parâmetros!D11)+(F56*(1+Parâmetros!D11))))/3)*(1+Parâmetros!E11)*(1+Parâmetros!E17)</f>
        <v>6561.7076071981965</v>
      </c>
      <c r="H56" s="133">
        <f>G56*(1+Parâmetros!F11)*(1+Parâmetros!F17)</f>
        <v>8076.040701533603</v>
      </c>
      <c r="I56" s="133">
        <f>H56*(1+Parâmetros!G11)*(1+Parâmetros!G17)</f>
        <v>9017.71748542668</v>
      </c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</row>
    <row r="57" spans="1:177" ht="12.75">
      <c r="A57" s="131" t="s">
        <v>261</v>
      </c>
      <c r="B57" s="132" t="s">
        <v>262</v>
      </c>
      <c r="C57" s="66">
        <v>0</v>
      </c>
      <c r="D57" s="66">
        <v>0</v>
      </c>
      <c r="E57" s="66">
        <v>0</v>
      </c>
      <c r="F57" s="66">
        <v>0</v>
      </c>
      <c r="G57" s="133">
        <f>(((D57*(1+Parâmetros!B11)*(1+Parâmetros!C11)*(1+Parâmetros!D11))+(E57*(1+Parâmetros!C11)*(1+Parâmetros!D11)+(F57*(1+Parâmetros!D11))))/3)*(1+Parâmetros!E11)</f>
        <v>0</v>
      </c>
      <c r="H57" s="133">
        <f>G57*(1+Parâmetros!F11)</f>
        <v>0</v>
      </c>
      <c r="I57" s="133">
        <f>H57*(1+Parâmetros!G11)</f>
        <v>0</v>
      </c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</row>
    <row r="58" spans="1:177" ht="12.75">
      <c r="A58" s="131" t="s">
        <v>263</v>
      </c>
      <c r="B58" s="132" t="s">
        <v>264</v>
      </c>
      <c r="C58" s="66">
        <v>132630.58</v>
      </c>
      <c r="D58" s="66">
        <v>0</v>
      </c>
      <c r="E58" s="66">
        <v>0</v>
      </c>
      <c r="F58" s="66">
        <v>1000</v>
      </c>
      <c r="G58" s="133">
        <f>(((D58*(1+Parâmetros!B11)*(1+Parâmetros!C11)*(1+Parâmetros!D11))+(E58*(1+Parâmetros!C11)*(1+Parâmetros!D11)+(F58*(1+Parâmetros!D11))))/3)*(1+Parâmetros!E11)</f>
        <v>374.3782999999999</v>
      </c>
      <c r="H58" s="133">
        <f>G58*(1+Parâmetros!F11)</f>
        <v>386.3584055999999</v>
      </c>
      <c r="I58" s="133">
        <f>H58*(1+Parâmetros!G11)</f>
        <v>397.9491577679999</v>
      </c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</row>
    <row r="59" spans="1:177" ht="25.5">
      <c r="A59" s="131" t="s">
        <v>265</v>
      </c>
      <c r="B59" s="132" t="s">
        <v>266</v>
      </c>
      <c r="C59" s="66"/>
      <c r="D59" s="66">
        <v>127079.08</v>
      </c>
      <c r="E59" s="66">
        <v>325831.68</v>
      </c>
      <c r="F59" s="66">
        <v>240000</v>
      </c>
      <c r="G59" s="133">
        <f>(((D59*(1+Parâmetros!B11)*(1+Parâmetros!C11)*(1+Parâmetros!D11))+(E59*(1+Parâmetros!C11)*(1+Parâmetros!D11)+(F59*(1+Parâmetros!D11))))/3)*(1+Parâmetros!E11)</f>
        <v>263381.30178304424</v>
      </c>
      <c r="H59" s="133">
        <f>G59*(1+Parâmetros!F11)</f>
        <v>271809.5034401017</v>
      </c>
      <c r="I59" s="133">
        <f>H59*(1+Parâmetros!G11)</f>
        <v>279963.7885433047</v>
      </c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</row>
    <row r="60" spans="1:177" ht="25.5">
      <c r="A60" s="131" t="s">
        <v>267</v>
      </c>
      <c r="B60" s="132" t="s">
        <v>268</v>
      </c>
      <c r="C60" s="66">
        <v>163359.65</v>
      </c>
      <c r="D60" s="66">
        <v>61684.06</v>
      </c>
      <c r="E60" s="66">
        <v>69085.8</v>
      </c>
      <c r="F60" s="66">
        <f>5000+60000</f>
        <v>65000</v>
      </c>
      <c r="G60" s="133">
        <f>(((D60*(1+Parâmetros!B11)*(1+Parâmetros!C11)*(1+Parâmetros!D11))+(E60*(1+Parâmetros!C11)*(1+Parâmetros!D11)+(F60*(1+Parâmetros!D11))))/3)*(1+Parâmetros!E11)</f>
        <v>74865.81163994143</v>
      </c>
      <c r="H60" s="133">
        <f>G60*(1+Parâmetros!F11)</f>
        <v>77261.51761241956</v>
      </c>
      <c r="I60" s="133">
        <f>H60*(1+Parâmetros!G11)</f>
        <v>79579.36314079215</v>
      </c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</row>
    <row r="61" spans="1:177" ht="12.75">
      <c r="A61" s="131" t="s">
        <v>269</v>
      </c>
      <c r="B61" s="132" t="s">
        <v>264</v>
      </c>
      <c r="C61" s="66"/>
      <c r="D61" s="66">
        <v>49405.8</v>
      </c>
      <c r="E61" s="66">
        <v>75000</v>
      </c>
      <c r="F61" s="66">
        <v>1000</v>
      </c>
      <c r="G61" s="133">
        <f>(((D61*(1+Parâmetros!B11)*(1+Parâmetros!C11)*(1+Parâmetros!D11))+(E61*(1+Parâmetros!C11)*(1+Parâmetros!D11)+(F61*(1+Parâmetros!D11))))/3)*(1+Parâmetros!E11)</f>
        <v>48287.80542158351</v>
      </c>
      <c r="H61" s="133">
        <f>G61*(1+Parâmetros!F11)</f>
        <v>49833.01519507418</v>
      </c>
      <c r="I61" s="133">
        <f>H61*(1+Parâmetros!G11)</f>
        <v>51328.0056509264</v>
      </c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</row>
    <row r="62" spans="1:177" ht="25.5">
      <c r="A62" s="131" t="s">
        <v>270</v>
      </c>
      <c r="B62" s="132" t="s">
        <v>271</v>
      </c>
      <c r="C62" s="66"/>
      <c r="D62" s="66"/>
      <c r="E62" s="66"/>
      <c r="F62" s="66">
        <v>0</v>
      </c>
      <c r="G62" s="133">
        <f>(((D62*(1+Parâmetros!B11)*(1+Parâmetros!C11)*(1+Parâmetros!D11))+(E62*(1+Parâmetros!C11)*(1+Parâmetros!D11)+(F62*(1+Parâmetros!D11))))/3)*(1+Parâmetros!E11)</f>
        <v>0</v>
      </c>
      <c r="H62" s="133">
        <f>G62*(1+Parâmetros!F11)</f>
        <v>0</v>
      </c>
      <c r="I62" s="133">
        <f>H62*(1+Parâmetros!G11)</f>
        <v>0</v>
      </c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</row>
    <row r="63" spans="1:177" ht="12.75">
      <c r="A63" s="131" t="s">
        <v>272</v>
      </c>
      <c r="B63" s="132" t="s">
        <v>273</v>
      </c>
      <c r="C63" s="66"/>
      <c r="D63" s="66"/>
      <c r="E63" s="66"/>
      <c r="F63" s="66">
        <v>0</v>
      </c>
      <c r="G63" s="133">
        <f>(((D63*(1+Parâmetros!B11)*(1+Parâmetros!C11)*(1+Parâmetros!D11))+(E63*(1+Parâmetros!C11)*(1+Parâmetros!D11)+(F63*(1+Parâmetros!D11))))/3)*(1+Parâmetros!E11)</f>
        <v>0</v>
      </c>
      <c r="H63" s="133">
        <f>G63*(1+Parâmetros!F11)</f>
        <v>0</v>
      </c>
      <c r="I63" s="133">
        <f>H63*(1+Parâmetros!G11)</f>
        <v>0</v>
      </c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</row>
    <row r="64" spans="1:177" ht="25.5">
      <c r="A64" s="131" t="s">
        <v>362</v>
      </c>
      <c r="B64" s="132" t="s">
        <v>363</v>
      </c>
      <c r="C64" s="66">
        <v>369969.19</v>
      </c>
      <c r="D64" s="66">
        <v>377265.35</v>
      </c>
      <c r="E64" s="66">
        <v>562675.98</v>
      </c>
      <c r="F64" s="66">
        <v>550000</v>
      </c>
      <c r="G64" s="133">
        <f>(((D64*(1+Parâmetros!B11)*(1+Parâmetros!C11)*(1+Parâmetros!D11))+(E64*(1+Parâmetros!C11)*(1+Parâmetros!D11)+(F64*(1+Parâmetros!D11))))/3)*(1+Parâmetros!E11)*(1+Parâmetros!E16)</f>
        <v>605758.807891047</v>
      </c>
      <c r="H64" s="133">
        <f>G64*(1+Parâmetros!F11)*(1+Parâmetros!F16)</f>
        <v>689919.7297348992</v>
      </c>
      <c r="I64" s="133">
        <f>H64*(1+Parâmetros!G11)*(1+Parâmetros!G16)</f>
        <v>740554.250155463</v>
      </c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</row>
    <row r="65" spans="1:177" ht="12.75">
      <c r="A65" s="131" t="s">
        <v>275</v>
      </c>
      <c r="B65" s="132" t="s">
        <v>276</v>
      </c>
      <c r="C65" s="66"/>
      <c r="D65" s="66"/>
      <c r="E65" s="66"/>
      <c r="F65" s="66"/>
      <c r="G65" s="133">
        <f>(((D65*(1+Parâmetros!B11)*(1+Parâmetros!C11)*(1+Parâmetros!D11))+(E65*(1+Parâmetros!C11)*(1+Parâmetros!D11)+(F65*(1+Parâmetros!D11))))/3)*(1+Parâmetros!E11)</f>
        <v>0</v>
      </c>
      <c r="H65" s="133">
        <f>G65*(1+Parâmetros!F11)</f>
        <v>0</v>
      </c>
      <c r="I65" s="133">
        <f>H65*(1+Parâmetros!G11)</f>
        <v>0</v>
      </c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</row>
    <row r="66" spans="1:177" ht="12.75">
      <c r="A66" s="131" t="s">
        <v>277</v>
      </c>
      <c r="B66" s="132" t="s">
        <v>278</v>
      </c>
      <c r="C66" s="66">
        <v>0</v>
      </c>
      <c r="D66" s="66">
        <v>0</v>
      </c>
      <c r="E66" s="66">
        <v>13070</v>
      </c>
      <c r="F66" s="66">
        <v>0</v>
      </c>
      <c r="G66" s="133">
        <f>(((D66*(1+Parâmetros!B11)*(1+Parâmetros!C11)*(1+Parâmetros!D11))+(E66*(1+Parâmetros!C11)*(1+Parâmetros!D11)+(F66*(1+Parâmetros!D11))))/3)*(1+Parâmetros!E11)</f>
        <v>4944.991499438599</v>
      </c>
      <c r="H66" s="133">
        <f>G66*(1+Parâmetros!F11)</f>
        <v>5103.231227420634</v>
      </c>
      <c r="I66" s="133">
        <f>H66*(1+Parâmetros!G11)</f>
        <v>5256.328164243253</v>
      </c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</row>
    <row r="67" spans="1:177" s="7" customFormat="1" ht="12.75">
      <c r="A67" s="128" t="s">
        <v>279</v>
      </c>
      <c r="B67" s="129" t="s">
        <v>280</v>
      </c>
      <c r="C67" s="130">
        <f aca="true" t="shared" si="11" ref="C67:I67">C68+C69+C72</f>
        <v>44153.63</v>
      </c>
      <c r="D67" s="130">
        <f t="shared" si="11"/>
        <v>54165.17</v>
      </c>
      <c r="E67" s="130">
        <f t="shared" si="11"/>
        <v>-587481.0699999998</v>
      </c>
      <c r="F67" s="130">
        <f t="shared" si="11"/>
        <v>10000</v>
      </c>
      <c r="G67" s="130">
        <f t="shared" si="11"/>
        <v>-196122.83188082423</v>
      </c>
      <c r="H67" s="130">
        <f t="shared" si="11"/>
        <v>-203161.4682910756</v>
      </c>
      <c r="I67" s="130">
        <f t="shared" si="11"/>
        <v>-209198.96652139336</v>
      </c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</row>
    <row r="68" spans="1:177" ht="12.75">
      <c r="A68" s="131" t="s">
        <v>281</v>
      </c>
      <c r="B68" s="132" t="s">
        <v>282</v>
      </c>
      <c r="C68" s="66"/>
      <c r="D68" s="66"/>
      <c r="E68" s="66"/>
      <c r="F68" s="66"/>
      <c r="G68" s="133">
        <f>(((D68*(1+Parâmetros!B11)*(1+Parâmetros!C11)*(1+Parâmetros!D11))+(E68*(1+Parâmetros!C11)*(1+Parâmetros!D11)+(F68*(1+Parâmetros!D11))))/3)*(1+Parâmetros!E11)</f>
        <v>0</v>
      </c>
      <c r="H68" s="133">
        <f>G68*(1+Parâmetros!F11)</f>
        <v>0</v>
      </c>
      <c r="I68" s="133">
        <f>H68*(1+Parâmetros!G11)</f>
        <v>0</v>
      </c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</row>
    <row r="69" spans="1:177" ht="12.75">
      <c r="A69" s="219" t="s">
        <v>283</v>
      </c>
      <c r="B69" s="220" t="s">
        <v>284</v>
      </c>
      <c r="C69" s="221">
        <f aca="true" t="shared" si="12" ref="C69:I69">C70+C71</f>
        <v>40367.24</v>
      </c>
      <c r="D69" s="221">
        <f t="shared" si="12"/>
        <v>42142.4</v>
      </c>
      <c r="E69" s="221">
        <f t="shared" si="12"/>
        <v>72146.06</v>
      </c>
      <c r="F69" s="221">
        <f t="shared" si="12"/>
        <v>10000</v>
      </c>
      <c r="G69" s="221">
        <f t="shared" si="12"/>
        <v>47705.13444493871</v>
      </c>
      <c r="H69" s="221">
        <f t="shared" si="12"/>
        <v>49231.69874717675</v>
      </c>
      <c r="I69" s="221">
        <f t="shared" si="12"/>
        <v>50708.64970959206</v>
      </c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</row>
    <row r="70" spans="1:177" ht="12.75">
      <c r="A70" s="131" t="s">
        <v>406</v>
      </c>
      <c r="B70" s="132" t="s">
        <v>407</v>
      </c>
      <c r="C70" s="66"/>
      <c r="D70" s="66"/>
      <c r="E70" s="66"/>
      <c r="F70" s="66"/>
      <c r="G70" s="221">
        <f>(((D70*(1+Parâmetros!B11)*(1+Parâmetros!C11)*(1+Parâmetros!D11))+(E70*(1+Parâmetros!C11)*(1+Parâmetros!D11)+(F70*(1+Parâmetros!D11))))/3)*(1+Parâmetros!E11)</f>
        <v>0</v>
      </c>
      <c r="H70" s="221">
        <f>G70*(1+Parâmetros!F11)</f>
        <v>0</v>
      </c>
      <c r="I70" s="221">
        <f>H70*(1+Parâmetros!G11)</f>
        <v>0</v>
      </c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</row>
    <row r="71" spans="1:177" ht="25.5">
      <c r="A71" s="131" t="s">
        <v>408</v>
      </c>
      <c r="B71" s="132" t="s">
        <v>409</v>
      </c>
      <c r="C71" s="66">
        <v>40367.24</v>
      </c>
      <c r="D71" s="66">
        <v>42142.4</v>
      </c>
      <c r="E71" s="66">
        <v>72146.06</v>
      </c>
      <c r="F71" s="66">
        <v>10000</v>
      </c>
      <c r="G71" s="221">
        <f>(((D71*(1+Parâmetros!B11)*(1+Parâmetros!C11)*(1+Parâmetros!D11))+(E71*(1+Parâmetros!C11)*(1+Parâmetros!D11)+(F71*(1+Parâmetros!D11))))/3)*(1+Parâmetros!E11)</f>
        <v>47705.13444493871</v>
      </c>
      <c r="H71" s="221">
        <f>G71*(1+Parâmetros!F11)</f>
        <v>49231.69874717675</v>
      </c>
      <c r="I71" s="221">
        <f>H71*(1+Parâmetros!G11)</f>
        <v>50708.64970959206</v>
      </c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</row>
    <row r="72" spans="1:177" s="7" customFormat="1" ht="12.75">
      <c r="A72" s="128" t="s">
        <v>285</v>
      </c>
      <c r="B72" s="129" t="s">
        <v>286</v>
      </c>
      <c r="C72" s="130">
        <f aca="true" t="shared" si="13" ref="C72:I72">C73+C74+C75+C76+C77+C78</f>
        <v>3786.39</v>
      </c>
      <c r="D72" s="130">
        <f t="shared" si="13"/>
        <v>12022.77</v>
      </c>
      <c r="E72" s="130">
        <f t="shared" si="13"/>
        <v>-659627.1299999999</v>
      </c>
      <c r="F72" s="130">
        <f t="shared" si="13"/>
        <v>0</v>
      </c>
      <c r="G72" s="130">
        <f t="shared" si="13"/>
        <v>-243827.96632576294</v>
      </c>
      <c r="H72" s="130">
        <f t="shared" si="13"/>
        <v>-252393.16703825237</v>
      </c>
      <c r="I72" s="130">
        <f t="shared" si="13"/>
        <v>-259907.6162309854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</row>
    <row r="73" spans="1:177" ht="38.25">
      <c r="A73" s="131" t="s">
        <v>287</v>
      </c>
      <c r="B73" s="132" t="s">
        <v>288</v>
      </c>
      <c r="C73" s="66"/>
      <c r="D73" s="66"/>
      <c r="E73" s="66"/>
      <c r="F73" s="66"/>
      <c r="G73" s="133">
        <f>(((D73*(1+Parâmetros!B11)*(1+Parâmetros!C11)*(1+Parâmetros!D11))+(E73*(1+Parâmetros!C11)*(1+Parâmetros!D11)+(F73*(1+Parâmetros!D11))))/3)*(1+Parâmetros!E11)</f>
        <v>0</v>
      </c>
      <c r="H73" s="133">
        <f>G73*(1+Parâmetros!F11)</f>
        <v>0</v>
      </c>
      <c r="I73" s="133">
        <f>H73*(1+Parâmetros!G11)</f>
        <v>0</v>
      </c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</row>
    <row r="74" spans="1:177" ht="12.75">
      <c r="A74" s="131" t="s">
        <v>289</v>
      </c>
      <c r="B74" s="132" t="s">
        <v>290</v>
      </c>
      <c r="C74" s="66">
        <v>0</v>
      </c>
      <c r="D74" s="66">
        <v>0</v>
      </c>
      <c r="E74" s="66">
        <v>0</v>
      </c>
      <c r="F74" s="66">
        <v>0</v>
      </c>
      <c r="G74" s="133">
        <f>(((D74*(1+Parâmetros!B11)*(1+Parâmetros!C11)*(1+Parâmetros!D11))+(E74*(1+Parâmetros!C11)*(1+Parâmetros!D11)+(F74*(1+Parâmetros!D11))))/3)*(1+Parâmetros!E11)</f>
        <v>0</v>
      </c>
      <c r="H74" s="133">
        <f>G74*(1+Parâmetros!F11)</f>
        <v>0</v>
      </c>
      <c r="I74" s="133">
        <f>H74*(1+Parâmetros!G11)</f>
        <v>0</v>
      </c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</row>
    <row r="75" spans="1:177" ht="12.75">
      <c r="A75" s="131" t="s">
        <v>410</v>
      </c>
      <c r="B75" s="132" t="s">
        <v>411</v>
      </c>
      <c r="C75" s="66">
        <v>0</v>
      </c>
      <c r="D75" s="66">
        <v>0</v>
      </c>
      <c r="E75" s="66">
        <v>0</v>
      </c>
      <c r="F75" s="66">
        <v>0</v>
      </c>
      <c r="G75" s="133">
        <f>((C75+D75+E75+F75)/4)/Parâmetros!D22*Parâmetros!E22</f>
        <v>0</v>
      </c>
      <c r="H75" s="133">
        <f>((D75+E75+F75+G75)/4)/Parâmetros!E22*Parâmetros!F22</f>
        <v>0</v>
      </c>
      <c r="I75" s="133">
        <f>((E75+F75+G75+H75)/4)/Parâmetros!F22*Parâmetros!G22</f>
        <v>0</v>
      </c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</row>
    <row r="76" spans="1:177" ht="25.5">
      <c r="A76" s="131" t="s">
        <v>291</v>
      </c>
      <c r="B76" s="132" t="s">
        <v>292</v>
      </c>
      <c r="C76" s="66">
        <v>0</v>
      </c>
      <c r="D76" s="66">
        <v>0</v>
      </c>
      <c r="E76" s="66">
        <v>0</v>
      </c>
      <c r="F76" s="66">
        <v>0</v>
      </c>
      <c r="G76" s="133">
        <f>(((D76*(1+Parâmetros!B11)*(1+Parâmetros!C11)*(1+Parâmetros!D11))+(E76*(1+Parâmetros!C11)*(1+Parâmetros!D11)+(F76*(1+Parâmetros!D11))))/3)*(1+Parâmetros!E11)</f>
        <v>0</v>
      </c>
      <c r="H76" s="133">
        <f>G76*(1+Parâmetros!F11)</f>
        <v>0</v>
      </c>
      <c r="I76" s="133">
        <f>H76*(1+Parâmetros!G11)</f>
        <v>0</v>
      </c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</row>
    <row r="77" spans="1:177" ht="12.75">
      <c r="A77" s="131" t="s">
        <v>412</v>
      </c>
      <c r="B77" s="132" t="s">
        <v>413</v>
      </c>
      <c r="C77" s="66">
        <v>3786.39</v>
      </c>
      <c r="D77" s="66">
        <v>0</v>
      </c>
      <c r="E77" s="66">
        <v>0</v>
      </c>
      <c r="F77" s="66">
        <v>0</v>
      </c>
      <c r="G77" s="133">
        <f>((C77+D77+E77+F77)/4)*(1+Parâmetros!E11)</f>
        <v>985.4079974999999</v>
      </c>
      <c r="H77" s="133">
        <f>((D77+E77+F77+G77)/4)*(1+Parâmetros!F11)</f>
        <v>254.23526335499997</v>
      </c>
      <c r="I77" s="133">
        <f>((E77+F77+G77+H77)/4)*(1+Parâmetros!G11)</f>
        <v>319.2081396701625</v>
      </c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</row>
    <row r="78" spans="1:177" ht="12.75">
      <c r="A78" s="131" t="s">
        <v>293</v>
      </c>
      <c r="B78" s="132" t="s">
        <v>414</v>
      </c>
      <c r="C78" s="66">
        <v>0</v>
      </c>
      <c r="D78" s="66">
        <f>3645.23+8377.54</f>
        <v>12022.77</v>
      </c>
      <c r="E78" s="66">
        <f>-587481.07-72146.06</f>
        <v>-659627.1299999999</v>
      </c>
      <c r="F78" s="66">
        <v>0</v>
      </c>
      <c r="G78" s="133">
        <f>(((D78*(1+Parâmetros!B11)*(1+Parâmetros!C11)*(1+Parâmetros!D11))+(E78*(1+Parâmetros!C11)*(1+Parâmetros!D11)+(F78*(1+Parâmetros!D11))))/3)*(1+Parâmetros!E11)</f>
        <v>-244813.37432326295</v>
      </c>
      <c r="H78" s="133">
        <f>G78*(1+Parâmetros!F11)</f>
        <v>-252647.40230160736</v>
      </c>
      <c r="I78" s="133">
        <f>H78*(1+Parâmetros!G11)</f>
        <v>-260226.82437065558</v>
      </c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</row>
    <row r="79" spans="1:177" s="10" customFormat="1" ht="18">
      <c r="A79" s="128" t="s">
        <v>294</v>
      </c>
      <c r="B79" s="129" t="s">
        <v>295</v>
      </c>
      <c r="C79" s="130">
        <f aca="true" t="shared" si="14" ref="C79:I79">C80+C81+C86+C87+C95</f>
        <v>441278.49</v>
      </c>
      <c r="D79" s="130">
        <f t="shared" si="14"/>
        <v>775029.57</v>
      </c>
      <c r="E79" s="130">
        <f t="shared" si="14"/>
        <v>595427.43</v>
      </c>
      <c r="F79" s="130">
        <f t="shared" si="14"/>
        <v>2160000</v>
      </c>
      <c r="G79" s="130">
        <f t="shared" si="14"/>
        <v>1353411.3900847947</v>
      </c>
      <c r="H79" s="130">
        <f t="shared" si="14"/>
        <v>1423804.9771665384</v>
      </c>
      <c r="I79" s="130">
        <f t="shared" si="14"/>
        <v>1494974.020864076</v>
      </c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</row>
    <row r="80" spans="1:9" s="67" customFormat="1" ht="12.75">
      <c r="A80" s="131" t="s">
        <v>296</v>
      </c>
      <c r="B80" s="132" t="s">
        <v>297</v>
      </c>
      <c r="C80" s="66">
        <v>0</v>
      </c>
      <c r="D80" s="66">
        <v>0</v>
      </c>
      <c r="E80" s="66">
        <v>0</v>
      </c>
      <c r="F80" s="66"/>
      <c r="G80" s="133">
        <f>Dívida!E20</f>
        <v>0</v>
      </c>
      <c r="H80" s="133">
        <f>Dívida!F20</f>
        <v>0</v>
      </c>
      <c r="I80" s="133">
        <f>Dívida!G20</f>
        <v>0</v>
      </c>
    </row>
    <row r="81" spans="1:177" s="7" customFormat="1" ht="12.75">
      <c r="A81" s="128" t="s">
        <v>298</v>
      </c>
      <c r="B81" s="129" t="s">
        <v>299</v>
      </c>
      <c r="C81" s="130">
        <f aca="true" t="shared" si="15" ref="C81:I81">C82+C83+C84+C85</f>
        <v>157500</v>
      </c>
      <c r="D81" s="130">
        <f t="shared" si="15"/>
        <v>0</v>
      </c>
      <c r="E81" s="130">
        <f t="shared" si="15"/>
        <v>0</v>
      </c>
      <c r="F81" s="130">
        <f t="shared" si="15"/>
        <v>10000</v>
      </c>
      <c r="G81" s="130">
        <f t="shared" si="15"/>
        <v>3743.783</v>
      </c>
      <c r="H81" s="130">
        <f t="shared" si="15"/>
        <v>3863.584056</v>
      </c>
      <c r="I81" s="130">
        <f t="shared" si="15"/>
        <v>3979.4915776800003</v>
      </c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</row>
    <row r="82" spans="1:177" s="7" customFormat="1" ht="12.75">
      <c r="A82" s="131" t="s">
        <v>415</v>
      </c>
      <c r="B82" s="132" t="s">
        <v>416</v>
      </c>
      <c r="C82" s="66"/>
      <c r="D82" s="66"/>
      <c r="E82" s="66"/>
      <c r="F82" s="66"/>
      <c r="G82" s="133">
        <f>((C82+D82+E82+F82)/4)*(1+Parâmetros!E11)</f>
        <v>0</v>
      </c>
      <c r="H82" s="133">
        <f>((D82+E82+F82+G82)/4)*(1+Parâmetros!F11)</f>
        <v>0</v>
      </c>
      <c r="I82" s="133">
        <f>((E82+F82+G82+H82)/4)*(1+Parâmetros!G11)</f>
        <v>0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</row>
    <row r="83" spans="1:177" s="7" customFormat="1" ht="12.75">
      <c r="A83" s="131" t="s">
        <v>417</v>
      </c>
      <c r="B83" s="132" t="s">
        <v>418</v>
      </c>
      <c r="C83" s="222">
        <v>0</v>
      </c>
      <c r="D83" s="222">
        <v>0</v>
      </c>
      <c r="E83" s="222">
        <v>0</v>
      </c>
      <c r="F83" s="222">
        <v>0</v>
      </c>
      <c r="G83" s="133">
        <f>((C83+D83+E83+F83)/4)*(1+Parâmetros!E11)</f>
        <v>0</v>
      </c>
      <c r="H83" s="133">
        <f>((D83+E83+F83+G83)/4)*(1+Parâmetros!F11)</f>
        <v>0</v>
      </c>
      <c r="I83" s="133">
        <f>((E83+F83+G83+H83)/4)*(1+Parâmetros!G11)</f>
        <v>0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</row>
    <row r="84" spans="1:9" s="67" customFormat="1" ht="12.75">
      <c r="A84" s="131" t="s">
        <v>300</v>
      </c>
      <c r="B84" s="132" t="s">
        <v>301</v>
      </c>
      <c r="C84" s="66">
        <v>157500</v>
      </c>
      <c r="D84" s="66">
        <v>0</v>
      </c>
      <c r="E84" s="66"/>
      <c r="F84" s="66">
        <v>0</v>
      </c>
      <c r="G84" s="133">
        <f>(((D84*(1+Parâmetros!B11)*(1+Parâmetros!C11)*(1+Parâmetros!D11))+(E84*(1+Parâmetros!C11)*(1+Parâmetros!D11)+(F84*(1+Parâmetros!D11))))/3)*(1+Parâmetros!E11)</f>
        <v>0</v>
      </c>
      <c r="H84" s="133">
        <f>G84*(1+Parâmetros!F11)</f>
        <v>0</v>
      </c>
      <c r="I84" s="133">
        <f>H84*(1+Parâmetros!G11)</f>
        <v>0</v>
      </c>
    </row>
    <row r="85" spans="1:9" s="67" customFormat="1" ht="12.75">
      <c r="A85" s="131" t="s">
        <v>302</v>
      </c>
      <c r="B85" s="132" t="s">
        <v>303</v>
      </c>
      <c r="C85" s="66">
        <v>0</v>
      </c>
      <c r="D85" s="66"/>
      <c r="E85" s="66"/>
      <c r="F85" s="66">
        <v>10000</v>
      </c>
      <c r="G85" s="133">
        <f>(((D85*(1+Parâmetros!B11)*(1+Parâmetros!C11)*(1+Parâmetros!D11))+(E85*(1+Parâmetros!C11)*(1+Parâmetros!D11)+(F85*(1+Parâmetros!D11))))/3)*(1+Parâmetros!E11)</f>
        <v>3743.783</v>
      </c>
      <c r="H85" s="133">
        <f>G85*(1+Parâmetros!F11)</f>
        <v>3863.584056</v>
      </c>
      <c r="I85" s="133">
        <f>H85*(1+Parâmetros!G11)</f>
        <v>3979.4915776800003</v>
      </c>
    </row>
    <row r="86" spans="1:9" s="67" customFormat="1" ht="12.75">
      <c r="A86" s="131" t="s">
        <v>304</v>
      </c>
      <c r="B86" s="132" t="s">
        <v>305</v>
      </c>
      <c r="C86" s="66"/>
      <c r="D86" s="66"/>
      <c r="E86" s="66"/>
      <c r="F86" s="66">
        <v>100000</v>
      </c>
      <c r="G86" s="133">
        <f>(((D86*(1+Parâmetros!B11)*(1+Parâmetros!C11)*(1+Parâmetros!D11))+(E86*(1+Parâmetros!C11)*(1+Parâmetros!D11)+(F86*(1+Parâmetros!D11))))/3)*(1+Parâmetros!E11)</f>
        <v>37437.83</v>
      </c>
      <c r="H86" s="133">
        <f>G86*(1+Parâmetros!F11)</f>
        <v>38635.840560000004</v>
      </c>
      <c r="I86" s="133">
        <f>H86*(1+Parâmetros!G11)</f>
        <v>39794.91577680001</v>
      </c>
    </row>
    <row r="87" spans="1:177" s="7" customFormat="1" ht="12.75">
      <c r="A87" s="128" t="s">
        <v>306</v>
      </c>
      <c r="B87" s="129" t="s">
        <v>307</v>
      </c>
      <c r="C87" s="130">
        <f aca="true" t="shared" si="16" ref="C87:I87">C88+C89+C90+C91+C92+C93+C94</f>
        <v>283778.49</v>
      </c>
      <c r="D87" s="130">
        <f t="shared" si="16"/>
        <v>775029.57</v>
      </c>
      <c r="E87" s="130">
        <f t="shared" si="16"/>
        <v>595427.43</v>
      </c>
      <c r="F87" s="130">
        <f t="shared" si="16"/>
        <v>2050000</v>
      </c>
      <c r="G87" s="130">
        <f t="shared" si="16"/>
        <v>1312229.7770847948</v>
      </c>
      <c r="H87" s="130">
        <f t="shared" si="16"/>
        <v>1381305.5525505384</v>
      </c>
      <c r="I87" s="130">
        <f t="shared" si="16"/>
        <v>1451199.6135095959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</row>
    <row r="88" spans="1:177" ht="12.75">
      <c r="A88" s="131" t="s">
        <v>308</v>
      </c>
      <c r="B88" s="132" t="s">
        <v>229</v>
      </c>
      <c r="C88" s="66">
        <v>283778.49</v>
      </c>
      <c r="D88" s="66">
        <v>775029.57</v>
      </c>
      <c r="E88" s="66">
        <v>595427.43</v>
      </c>
      <c r="F88" s="66">
        <v>350000</v>
      </c>
      <c r="G88" s="133">
        <f>(((D88*(1+Parâmetros!B11)*(1+Parâmetros!C11)*(1+Parâmetros!D11))+(E88*(1+Parâmetros!C11)*(1+Parâmetros!D11)+(F88*(1+Parâmetros!D11))))/3)*(1+Parâmetros!E11)*(1+Parâmetros!E12)</f>
        <v>669422.2359847948</v>
      </c>
      <c r="H88" s="133">
        <f>G88*(1+Parâmetros!F11)*(1+Parâmetros!F12)</f>
        <v>704660.6224870344</v>
      </c>
      <c r="I88" s="133">
        <f>H88*(1+Parâmetros!G11)*(1+Parâmetros!G12)</f>
        <v>740316.4499848784</v>
      </c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</row>
    <row r="89" spans="1:177" ht="25.5">
      <c r="A89" s="131" t="s">
        <v>309</v>
      </c>
      <c r="B89" s="132" t="s">
        <v>250</v>
      </c>
      <c r="C89" s="66"/>
      <c r="D89" s="66"/>
      <c r="E89" s="66"/>
      <c r="F89" s="66">
        <v>1700000</v>
      </c>
      <c r="G89" s="133">
        <f>(((D89*(1+Parâmetros!B11)*(1+Parâmetros!C11)*(1+Parâmetros!D11))+(E89*(1+Parâmetros!C11)*(1+Parâmetros!D11)+(F89*(1+Parâmetros!D11))))/3)*(1+Parâmetros!E11)*(1+Parâmetros!E12)</f>
        <v>642807.5410999999</v>
      </c>
      <c r="H89" s="133">
        <f>G89*(1+Parâmetros!F11)*(1+Parâmetros!F12)</f>
        <v>676644.9300635039</v>
      </c>
      <c r="I89" s="133">
        <f>H89*(1+Parâmetros!G11)*(1+Parâmetros!G12)</f>
        <v>710883.1635247173</v>
      </c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  <c r="FO89" s="67"/>
      <c r="FP89" s="67"/>
      <c r="FQ89" s="67"/>
      <c r="FR89" s="67"/>
      <c r="FS89" s="67"/>
      <c r="FT89" s="67"/>
      <c r="FU89" s="67"/>
    </row>
    <row r="90" spans="1:177" ht="25.5">
      <c r="A90" s="131" t="s">
        <v>310</v>
      </c>
      <c r="B90" s="132" t="s">
        <v>271</v>
      </c>
      <c r="C90" s="66"/>
      <c r="D90" s="66"/>
      <c r="E90" s="66"/>
      <c r="F90" s="66"/>
      <c r="G90" s="133">
        <f>(((D90*(1+Parâmetros!B11)*(1+Parâmetros!C11)*(1+Parâmetros!D11))+(E90*(1+Parâmetros!C11)*(1+Parâmetros!D11)+(F90*(1+Parâmetros!D11))))/3)*(1+Parâmetros!E11)*(1+Parâmetros!E12)</f>
        <v>0</v>
      </c>
      <c r="H90" s="133">
        <f>G90*(1+Parâmetros!F11)*(1+Parâmetros!F12)</f>
        <v>0</v>
      </c>
      <c r="I90" s="133">
        <f>H90*(1+Parâmetros!G11)*(1+Parâmetros!G12)</f>
        <v>0</v>
      </c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  <c r="FO90" s="67"/>
      <c r="FP90" s="67"/>
      <c r="FQ90" s="67"/>
      <c r="FR90" s="67"/>
      <c r="FS90" s="67"/>
      <c r="FT90" s="67"/>
      <c r="FU90" s="67"/>
    </row>
    <row r="91" spans="1:177" ht="12.75">
      <c r="A91" s="131" t="s">
        <v>311</v>
      </c>
      <c r="B91" s="132" t="s">
        <v>273</v>
      </c>
      <c r="C91" s="66"/>
      <c r="D91" s="66"/>
      <c r="E91" s="66"/>
      <c r="F91" s="66"/>
      <c r="G91" s="133">
        <f>(((D91*(1+Parâmetros!B11)*(1+Parâmetros!C11)*(1+Parâmetros!D11))+(E91*(1+Parâmetros!C11)*(1+Parâmetros!D11)+(F91*(1+Parâmetros!D11))))/3)*(1+Parâmetros!E11)*(1+Parâmetros!E12)</f>
        <v>0</v>
      </c>
      <c r="H91" s="133">
        <f>G91*(1+Parâmetros!F11)*(1+Parâmetros!F12)</f>
        <v>0</v>
      </c>
      <c r="I91" s="133">
        <f>H91*(1+Parâmetros!G11)*(1+Parâmetros!G12)</f>
        <v>0</v>
      </c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7"/>
      <c r="FT91" s="67"/>
      <c r="FU91" s="67"/>
    </row>
    <row r="92" spans="1:177" ht="12.75">
      <c r="A92" s="131" t="s">
        <v>312</v>
      </c>
      <c r="B92" s="132" t="s">
        <v>274</v>
      </c>
      <c r="C92" s="66"/>
      <c r="D92" s="66"/>
      <c r="E92" s="66"/>
      <c r="F92" s="66"/>
      <c r="G92" s="133">
        <f>(((D92*(1+Parâmetros!B11)*(1+Parâmetros!C11)*(1+Parâmetros!D11))+(E92*(1+Parâmetros!C11)*(1+Parâmetros!D11)+(F92*(1+Parâmetros!D11))))/3)*(1+Parâmetros!E11)*(1+Parâmetros!E12)</f>
        <v>0</v>
      </c>
      <c r="H92" s="133">
        <f>G92:G93*(1+Parâmetros!F11)*(1+Parâmetros!F12)</f>
        <v>0</v>
      </c>
      <c r="I92" s="133">
        <f>H92:H93*(1+Parâmetros!G11)*(1+Parâmetros!G12)</f>
        <v>0</v>
      </c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  <c r="FO92" s="67"/>
      <c r="FP92" s="67"/>
      <c r="FQ92" s="67"/>
      <c r="FR92" s="67"/>
      <c r="FS92" s="67"/>
      <c r="FT92" s="67"/>
      <c r="FU92" s="67"/>
    </row>
    <row r="93" spans="1:177" ht="12.75">
      <c r="A93" s="131" t="s">
        <v>313</v>
      </c>
      <c r="B93" s="132" t="s">
        <v>276</v>
      </c>
      <c r="C93" s="66"/>
      <c r="D93" s="66"/>
      <c r="E93" s="66"/>
      <c r="F93" s="66"/>
      <c r="G93" s="133">
        <f>(((D93*(1+Parâmetros!B11)*(1+Parâmetros!C11)*(1+Parâmetros!D11))+(E93*(1+Parâmetros!C11)*(1+Parâmetros!D11)+(F93*(1+Parâmetros!D11))))/3)*(1+Parâmetros!E11)*(1+Parâmetros!E12)</f>
        <v>0</v>
      </c>
      <c r="H93" s="133">
        <f>G93*(1+Parâmetros!F11)*(1+Parâmetros!F12)</f>
        <v>0</v>
      </c>
      <c r="I93" s="133">
        <f>H93*(1+Parâmetros!G11)*(1+Parâmetros!G12)</f>
        <v>0</v>
      </c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/>
      <c r="FU93" s="67"/>
    </row>
    <row r="94" spans="1:177" ht="12.75">
      <c r="A94" s="131" t="s">
        <v>314</v>
      </c>
      <c r="B94" s="132" t="s">
        <v>278</v>
      </c>
      <c r="C94" s="66"/>
      <c r="D94" s="66"/>
      <c r="E94" s="66"/>
      <c r="F94" s="66"/>
      <c r="G94" s="133">
        <f>(((D94*(1+Parâmetros!B11)*(1+Parâmetros!C11)*(1+Parâmetros!D11))+(E94*(1+Parâmetros!C11)*(1+Parâmetros!D11)+(F94*(1+Parâmetros!D11))))/3)*(1+Parâmetros!E11)*(1+Parâmetros!E12)</f>
        <v>0</v>
      </c>
      <c r="H94" s="133">
        <f>G94*(1+Parâmetros!F11)*(1+Parâmetros!F12)</f>
        <v>0</v>
      </c>
      <c r="I94" s="133">
        <f>H94*(1+Parâmetros!G11)*(1+Parâmetros!G12)</f>
        <v>0</v>
      </c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</row>
    <row r="95" spans="1:177" s="7" customFormat="1" ht="12.75">
      <c r="A95" s="128" t="s">
        <v>315</v>
      </c>
      <c r="B95" s="129" t="s">
        <v>316</v>
      </c>
      <c r="C95" s="130">
        <f aca="true" t="shared" si="17" ref="C95:I95">C96+C97</f>
        <v>0</v>
      </c>
      <c r="D95" s="130">
        <f t="shared" si="17"/>
        <v>0</v>
      </c>
      <c r="E95" s="130">
        <f t="shared" si="17"/>
        <v>0</v>
      </c>
      <c r="F95" s="130">
        <f t="shared" si="17"/>
        <v>0</v>
      </c>
      <c r="G95" s="130">
        <f t="shared" si="17"/>
        <v>0</v>
      </c>
      <c r="H95" s="130">
        <f t="shared" si="17"/>
        <v>0</v>
      </c>
      <c r="I95" s="130">
        <f t="shared" si="17"/>
        <v>0</v>
      </c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</row>
    <row r="96" spans="1:177" ht="25.5">
      <c r="A96" s="131" t="s">
        <v>317</v>
      </c>
      <c r="B96" s="134" t="s">
        <v>318</v>
      </c>
      <c r="C96" s="66">
        <v>0</v>
      </c>
      <c r="D96" s="66">
        <v>0</v>
      </c>
      <c r="E96" s="66">
        <v>0</v>
      </c>
      <c r="F96" s="66">
        <v>0</v>
      </c>
      <c r="G96" s="133">
        <f>(((D96*(1+Parâmetros!B11)*(1+Parâmetros!C11)*(1+Parâmetros!D11))+(E96*(1+Parâmetros!C11)*(1+Parâmetros!D11)+(F96*(1+Parâmetros!D11))))/3)*(1+Parâmetros!E11)</f>
        <v>0</v>
      </c>
      <c r="H96" s="133">
        <f>G96*(1+Parâmetros!F11)</f>
        <v>0</v>
      </c>
      <c r="I96" s="133">
        <f>H96*(1+Parâmetros!G11)</f>
        <v>0</v>
      </c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  <c r="FO96" s="67"/>
      <c r="FP96" s="67"/>
      <c r="FQ96" s="67"/>
      <c r="FR96" s="67"/>
      <c r="FS96" s="67"/>
      <c r="FT96" s="67"/>
      <c r="FU96" s="67"/>
    </row>
    <row r="97" spans="1:177" ht="12.75">
      <c r="A97" s="131" t="s">
        <v>319</v>
      </c>
      <c r="B97" s="134" t="s">
        <v>320</v>
      </c>
      <c r="C97" s="66"/>
      <c r="D97" s="66"/>
      <c r="E97" s="66"/>
      <c r="F97" s="66"/>
      <c r="G97" s="133">
        <f>(((D97*(1+Parâmetros!B11)*(1+Parâmetros!C11)*(1+Parâmetros!D11))+(E97*(1+Parâmetros!C11)*(1+Parâmetros!D11)+(F97*(1+Parâmetros!D11))))/3)*(1+Parâmetros!E11)</f>
        <v>0</v>
      </c>
      <c r="H97" s="133">
        <f>G97*(1+Parâmetros!F11)</f>
        <v>0</v>
      </c>
      <c r="I97" s="133">
        <f>H97*(1+Parâmetros!G11)</f>
        <v>0</v>
      </c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/>
      <c r="FU97" s="67"/>
    </row>
    <row r="98" spans="1:9" s="70" customFormat="1" ht="18">
      <c r="A98" s="336" t="s">
        <v>321</v>
      </c>
      <c r="B98" s="129" t="s">
        <v>485</v>
      </c>
      <c r="C98" s="130">
        <f aca="true" t="shared" si="18" ref="C98:I98">C99+C100</f>
        <v>0</v>
      </c>
      <c r="D98" s="130">
        <f t="shared" si="18"/>
        <v>0</v>
      </c>
      <c r="E98" s="130">
        <f t="shared" si="18"/>
        <v>0</v>
      </c>
      <c r="F98" s="130">
        <f t="shared" si="18"/>
        <v>103018.71</v>
      </c>
      <c r="G98" s="130">
        <f t="shared" si="18"/>
        <v>0</v>
      </c>
      <c r="H98" s="130">
        <f t="shared" si="18"/>
        <v>0</v>
      </c>
      <c r="I98" s="130">
        <f t="shared" si="18"/>
        <v>0</v>
      </c>
    </row>
    <row r="99" spans="1:9" s="70" customFormat="1" ht="18">
      <c r="A99" s="135" t="s">
        <v>321</v>
      </c>
      <c r="B99" s="132" t="s">
        <v>518</v>
      </c>
      <c r="C99" s="66"/>
      <c r="D99" s="66"/>
      <c r="E99" s="66"/>
      <c r="F99" s="66"/>
      <c r="G99" s="133">
        <f>(((D99*(1+Parâmetros!B11)*(1+Parâmetros!C11)*(1+Parâmetros!D11))+(E99*(1+Parâmetros!C11)*(1+Parâmetros!D11)+(F99*(1+Parâmetros!D11))))/3)*(1+Parâmetros!E11)*(1+Parâmetros!E13)*(1+Parâmetros!E18)</f>
        <v>0</v>
      </c>
      <c r="H99" s="133">
        <f>G99*(1+Parâmetros!F11)*(1+Parâmetros!F13)*(1+Parâmetros!F18)</f>
        <v>0</v>
      </c>
      <c r="I99" s="133">
        <f>H99*(1+Parâmetros!G11)*(1+Parâmetros!G13)*(1+Parâmetros!G18)</f>
        <v>0</v>
      </c>
    </row>
    <row r="100" spans="1:9" s="70" customFormat="1" ht="18">
      <c r="A100" s="135" t="s">
        <v>321</v>
      </c>
      <c r="B100" s="132" t="s">
        <v>519</v>
      </c>
      <c r="C100" s="66"/>
      <c r="D100" s="66"/>
      <c r="E100" s="66"/>
      <c r="F100" s="66">
        <v>103018.71</v>
      </c>
      <c r="G100" s="133">
        <v>0</v>
      </c>
      <c r="H100" s="133">
        <f>G100*(1+Parâmetros!F11)</f>
        <v>0</v>
      </c>
      <c r="I100" s="133">
        <f>H100*(1+Parâmetros!G11)</f>
        <v>0</v>
      </c>
    </row>
    <row r="101" spans="1:9" s="70" customFormat="1" ht="18">
      <c r="A101" s="128" t="s">
        <v>322</v>
      </c>
      <c r="B101" s="129" t="s">
        <v>323</v>
      </c>
      <c r="C101" s="130">
        <f aca="true" t="shared" si="19" ref="C101:I101">C102+C103</f>
        <v>0</v>
      </c>
      <c r="D101" s="130">
        <f t="shared" si="19"/>
        <v>0</v>
      </c>
      <c r="E101" s="130">
        <f t="shared" si="19"/>
        <v>0</v>
      </c>
      <c r="F101" s="130">
        <f t="shared" si="19"/>
        <v>0</v>
      </c>
      <c r="G101" s="130">
        <f t="shared" si="19"/>
        <v>0</v>
      </c>
      <c r="H101" s="130">
        <f t="shared" si="19"/>
        <v>0</v>
      </c>
      <c r="I101" s="130">
        <f t="shared" si="19"/>
        <v>0</v>
      </c>
    </row>
    <row r="102" spans="1:9" s="70" customFormat="1" ht="18">
      <c r="A102" s="131" t="s">
        <v>322</v>
      </c>
      <c r="B102" s="132" t="s">
        <v>520</v>
      </c>
      <c r="C102" s="66"/>
      <c r="D102" s="66"/>
      <c r="E102" s="66"/>
      <c r="F102" s="66"/>
      <c r="G102" s="133">
        <f>(((D102*(1+Parâmetros!B11)*(1+Parâmetros!C11)*(1+Parâmetros!D11))+(E102*(1+Parâmetros!C11)*(1+Parâmetros!D11)+(F102*(1+Parâmetros!D11))))/3)*(1+Parâmetros!E11)</f>
        <v>0</v>
      </c>
      <c r="H102" s="133">
        <f>G102*(1+Parâmetros!F11)</f>
        <v>0</v>
      </c>
      <c r="I102" s="133">
        <f>H102*(1+Parâmetros!G11)</f>
        <v>0</v>
      </c>
    </row>
    <row r="103" spans="1:9" s="70" customFormat="1" ht="18">
      <c r="A103" s="131" t="s">
        <v>322</v>
      </c>
      <c r="B103" s="132" t="s">
        <v>521</v>
      </c>
      <c r="C103" s="66">
        <v>0</v>
      </c>
      <c r="D103" s="66"/>
      <c r="E103" s="66"/>
      <c r="F103" s="66"/>
      <c r="G103" s="133">
        <f>(((D103*(1+Parâmetros!B11)*(1+Parâmetros!C11)*(1+Parâmetros!D11))+(E103*(1+Parâmetros!C11)*(1+Parâmetros!D11)+(F103*(1+Parâmetros!D11))))/3)*(1+Parâmetros!E11)</f>
        <v>0</v>
      </c>
      <c r="H103" s="133">
        <f>G103*(1+Parâmetros!F11)</f>
        <v>0</v>
      </c>
      <c r="I103" s="133">
        <f>H103*(1+Parâmetros!G11)</f>
        <v>0</v>
      </c>
    </row>
    <row r="104" spans="1:177" s="10" customFormat="1" ht="30.75" customHeight="1">
      <c r="A104" s="128" t="s">
        <v>324</v>
      </c>
      <c r="B104" s="129" t="s">
        <v>482</v>
      </c>
      <c r="C104" s="130">
        <f aca="true" t="shared" si="20" ref="C104:I104">C105+C106+C107+C108</f>
        <v>-2153648.06</v>
      </c>
      <c r="D104" s="130">
        <f t="shared" si="20"/>
        <v>-2133965.46</v>
      </c>
      <c r="E104" s="130">
        <f t="shared" si="20"/>
        <v>-2950829.4</v>
      </c>
      <c r="F104" s="130">
        <f t="shared" si="20"/>
        <v>-3124000</v>
      </c>
      <c r="G104" s="130">
        <f t="shared" si="20"/>
        <v>-3398912.134173091</v>
      </c>
      <c r="H104" s="130">
        <f t="shared" si="20"/>
        <v>-3971134.9368516984</v>
      </c>
      <c r="I104" s="130">
        <f t="shared" si="20"/>
        <v>-4320546.835208755</v>
      </c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  <c r="ER104" s="83"/>
      <c r="ES104" s="83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  <c r="FF104" s="83"/>
      <c r="FG104" s="83"/>
      <c r="FH104" s="83"/>
      <c r="FI104" s="83"/>
      <c r="FJ104" s="83"/>
      <c r="FK104" s="83"/>
      <c r="FL104" s="83"/>
      <c r="FM104" s="83"/>
      <c r="FN104" s="83"/>
      <c r="FO104" s="83"/>
      <c r="FP104" s="83"/>
      <c r="FQ104" s="83"/>
      <c r="FR104" s="83"/>
      <c r="FS104" s="83"/>
      <c r="FT104" s="83"/>
      <c r="FU104" s="83"/>
    </row>
    <row r="105" spans="1:177" ht="25.5">
      <c r="A105" s="131" t="s">
        <v>325</v>
      </c>
      <c r="B105" s="132" t="s">
        <v>483</v>
      </c>
      <c r="C105" s="40">
        <v>-2477.74</v>
      </c>
      <c r="D105" s="40">
        <v>-2610.4</v>
      </c>
      <c r="E105" s="40">
        <v>-2195.31</v>
      </c>
      <c r="F105" s="40">
        <v>-5000</v>
      </c>
      <c r="G105" s="133">
        <f>(((D105*(1+Parâmetros!B11)*(1+Parâmetros!C11)*(1+Parâmetros!D11))+(E105*(1+Parâmetros!C11)*(1+Parâmetros!D11)+(F105*(1+Parâmetros!D11))))/3)*(1+Parâmetros!E11)</f>
        <v>-3734.7572261962623</v>
      </c>
      <c r="H105" s="133">
        <f>G105*(1+Parâmetros!F11)</f>
        <v>-3854.269457434543</v>
      </c>
      <c r="I105" s="133">
        <f>H105*(1+Parâmetros!G11)</f>
        <v>-3969.8975411575793</v>
      </c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  <c r="FR105" s="67"/>
      <c r="FS105" s="67"/>
      <c r="FT105" s="67"/>
      <c r="FU105" s="67"/>
    </row>
    <row r="106" spans="1:177" ht="12.75">
      <c r="A106" s="131" t="s">
        <v>326</v>
      </c>
      <c r="B106" s="132" t="s">
        <v>327</v>
      </c>
      <c r="C106" s="137">
        <v>-2151170.32</v>
      </c>
      <c r="D106" s="137">
        <v>-2131355.06</v>
      </c>
      <c r="E106" s="137">
        <v>-2948634.09</v>
      </c>
      <c r="F106" s="137">
        <v>-3119000</v>
      </c>
      <c r="G106" s="137">
        <f>-((G41+G44+G49+G53+G54+G55)*0.2)</f>
        <v>-3395177.376946895</v>
      </c>
      <c r="H106" s="137">
        <f>-((H41+H44+H49+H53+H54+H55)*0.2)</f>
        <v>-3967280.6673942637</v>
      </c>
      <c r="I106" s="137">
        <f>-((I41+I44+I49+I53+I54+I55)*0.2)</f>
        <v>-4316576.937667597</v>
      </c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/>
      <c r="FU106" s="67"/>
    </row>
    <row r="107" spans="1:177" ht="38.25">
      <c r="A107" s="131" t="s">
        <v>328</v>
      </c>
      <c r="B107" s="132" t="s">
        <v>529</v>
      </c>
      <c r="C107" s="66"/>
      <c r="D107" s="66"/>
      <c r="E107" s="66"/>
      <c r="F107" s="66"/>
      <c r="G107" s="133">
        <f>(((D107*(1+Parâmetros!B11)*(1+Parâmetros!C11)*(1+Parâmetros!D11))+(E107*(1+Parâmetros!C11)*(1+Parâmetros!D11)+(F107*(1+Parâmetros!D11))))/3)*(1+Parâmetros!E11)</f>
        <v>0</v>
      </c>
      <c r="H107" s="133">
        <f>G107*(1+Parâmetros!F11)</f>
        <v>0</v>
      </c>
      <c r="I107" s="133">
        <f>H107*(1+Parâmetros!G11)</f>
        <v>0</v>
      </c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  <c r="FO107" s="67"/>
      <c r="FP107" s="67"/>
      <c r="FQ107" s="67"/>
      <c r="FR107" s="67"/>
      <c r="FS107" s="67"/>
      <c r="FT107" s="67"/>
      <c r="FU107" s="67"/>
    </row>
    <row r="108" spans="1:177" ht="25.5">
      <c r="A108" s="131" t="s">
        <v>329</v>
      </c>
      <c r="B108" s="132" t="s">
        <v>484</v>
      </c>
      <c r="C108" s="66"/>
      <c r="D108" s="66"/>
      <c r="E108" s="66"/>
      <c r="F108" s="66"/>
      <c r="G108" s="133">
        <f>(((D108*(1+Parâmetros!B11)*(1+Parâmetros!C11)*(1+Parâmetros!D11))+(E108*(1+Parâmetros!C11)*(1+Parâmetros!D11)+(F108*(1+Parâmetros!D11))))/3)*(1+Parâmetros!E11)</f>
        <v>0</v>
      </c>
      <c r="H108" s="133">
        <f>G108*(1+Parâmetros!F11)</f>
        <v>0</v>
      </c>
      <c r="I108" s="133">
        <f>H108*(1+Parâmetros!G11)</f>
        <v>0</v>
      </c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  <c r="FT108" s="67"/>
      <c r="FU108" s="67"/>
    </row>
    <row r="109" spans="1:177" ht="12.75">
      <c r="A109" s="138"/>
      <c r="B109" s="139"/>
      <c r="C109" s="136"/>
      <c r="D109" s="136"/>
      <c r="E109" s="136"/>
      <c r="F109" s="136"/>
      <c r="G109" s="133"/>
      <c r="H109" s="133"/>
      <c r="I109" s="133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/>
      <c r="FU109" s="67"/>
    </row>
    <row r="110" spans="1:177" s="9" customFormat="1" ht="25.5" customHeight="1">
      <c r="A110" s="140"/>
      <c r="B110" s="141" t="s">
        <v>391</v>
      </c>
      <c r="C110" s="137">
        <f aca="true" t="shared" si="21" ref="C110:I110">C8+C79+C98+C101+C104</f>
        <v>12612785.53</v>
      </c>
      <c r="D110" s="137">
        <f t="shared" si="21"/>
        <v>13862444.029999997</v>
      </c>
      <c r="E110" s="137">
        <f t="shared" si="21"/>
        <v>16745110.779999996</v>
      </c>
      <c r="F110" s="137">
        <f>F8+F79+F98+F101+F104</f>
        <v>19839518.71</v>
      </c>
      <c r="G110" s="137">
        <f t="shared" si="21"/>
        <v>20800227.477484707</v>
      </c>
      <c r="H110" s="137">
        <f t="shared" si="21"/>
        <v>23795550.116679627</v>
      </c>
      <c r="I110" s="137">
        <f t="shared" si="21"/>
        <v>26023928.124609217</v>
      </c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</row>
    <row r="111" spans="1:177" ht="12.75">
      <c r="A111" s="53"/>
      <c r="B111" s="53"/>
      <c r="C111" s="54"/>
      <c r="D111" s="54"/>
      <c r="E111" s="379"/>
      <c r="F111" s="379" t="s">
        <v>573</v>
      </c>
      <c r="G111" s="371"/>
      <c r="H111" s="87"/>
      <c r="I111" s="8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</row>
    <row r="112" spans="1:177" ht="15.75">
      <c r="A112" s="399" t="str">
        <f>Parâmetros!A7</f>
        <v>Município de :SANTA TEREZA/RS</v>
      </c>
      <c r="B112" s="397"/>
      <c r="C112" s="397"/>
      <c r="D112" s="397"/>
      <c r="E112" s="397"/>
      <c r="F112" s="397"/>
      <c r="G112" s="397"/>
      <c r="H112" s="397"/>
      <c r="I112" s="39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</row>
    <row r="113" spans="1:177" ht="15.75">
      <c r="A113" s="398" t="str">
        <f>Parâmetros!A8</f>
        <v>LEI DE DIRETRIZES ORÇAMENTÁRIAS  PARA 2023</v>
      </c>
      <c r="B113" s="397"/>
      <c r="C113" s="397"/>
      <c r="D113" s="397"/>
      <c r="E113" s="397"/>
      <c r="F113" s="397"/>
      <c r="G113" s="397"/>
      <c r="H113" s="397"/>
      <c r="I113" s="39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</row>
    <row r="114" spans="1:177" ht="15.75">
      <c r="A114" s="396" t="s">
        <v>515</v>
      </c>
      <c r="B114" s="397"/>
      <c r="C114" s="397"/>
      <c r="D114" s="397"/>
      <c r="E114" s="397"/>
      <c r="F114" s="397"/>
      <c r="G114" s="397"/>
      <c r="H114" s="397"/>
      <c r="I114" s="39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</row>
    <row r="115" spans="1:177" ht="15">
      <c r="A115" s="53"/>
      <c r="B115" s="53"/>
      <c r="C115" s="54"/>
      <c r="D115" s="54"/>
      <c r="E115" s="54"/>
      <c r="F115" s="54"/>
      <c r="G115" s="87"/>
      <c r="H115" s="87"/>
      <c r="I115" s="19" t="s">
        <v>55</v>
      </c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</row>
    <row r="116" spans="1:177" s="1" customFormat="1" ht="15.75">
      <c r="A116" s="145"/>
      <c r="B116" s="146" t="s">
        <v>0</v>
      </c>
      <c r="C116" s="147" t="s">
        <v>389</v>
      </c>
      <c r="D116" s="147" t="s">
        <v>389</v>
      </c>
      <c r="E116" s="147" t="s">
        <v>389</v>
      </c>
      <c r="F116" s="148" t="s">
        <v>390</v>
      </c>
      <c r="G116" s="148" t="s">
        <v>12</v>
      </c>
      <c r="H116" s="149" t="s">
        <v>12</v>
      </c>
      <c r="I116" s="150" t="s">
        <v>12</v>
      </c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</row>
    <row r="117" spans="1:177" s="1" customFormat="1" ht="27.75" customHeight="1">
      <c r="A117" s="151"/>
      <c r="B117" s="152" t="s">
        <v>8</v>
      </c>
      <c r="C117" s="153">
        <f>C7</f>
        <v>2019</v>
      </c>
      <c r="D117" s="154">
        <f aca="true" t="shared" si="22" ref="D117:I117">C117+1</f>
        <v>2020</v>
      </c>
      <c r="E117" s="154">
        <f t="shared" si="22"/>
        <v>2021</v>
      </c>
      <c r="F117" s="154">
        <f t="shared" si="22"/>
        <v>2022</v>
      </c>
      <c r="G117" s="154">
        <f t="shared" si="22"/>
        <v>2023</v>
      </c>
      <c r="H117" s="154">
        <f t="shared" si="22"/>
        <v>2024</v>
      </c>
      <c r="I117" s="154">
        <f t="shared" si="22"/>
        <v>2025</v>
      </c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  <c r="EO117" s="79"/>
      <c r="EP117" s="79"/>
      <c r="EQ117" s="79"/>
      <c r="ER117" s="79"/>
      <c r="ES117" s="79"/>
      <c r="ET117" s="79"/>
      <c r="EU117" s="79"/>
      <c r="EV117" s="79"/>
      <c r="EW117" s="79"/>
      <c r="EX117" s="79"/>
      <c r="EY117" s="79"/>
      <c r="EZ117" s="79"/>
      <c r="FA117" s="79"/>
      <c r="FB117" s="79"/>
      <c r="FC117" s="79"/>
      <c r="FD117" s="79"/>
      <c r="FE117" s="79"/>
      <c r="FF117" s="79"/>
      <c r="FG117" s="79"/>
      <c r="FH117" s="79"/>
      <c r="FI117" s="79"/>
      <c r="FJ117" s="79"/>
      <c r="FK117" s="79"/>
      <c r="FL117" s="79"/>
      <c r="FM117" s="79"/>
      <c r="FN117" s="79"/>
      <c r="FO117" s="79"/>
      <c r="FP117" s="79"/>
      <c r="FQ117" s="79"/>
      <c r="FR117" s="79"/>
      <c r="FS117" s="79"/>
      <c r="FT117" s="79"/>
      <c r="FU117" s="79"/>
    </row>
    <row r="118" spans="1:177" s="72" customFormat="1" ht="15.75">
      <c r="A118" s="142" t="s">
        <v>42</v>
      </c>
      <c r="B118" s="143" t="s">
        <v>1</v>
      </c>
      <c r="C118" s="144">
        <f aca="true" t="shared" si="23" ref="C118:I118">C119+C125+C131</f>
        <v>11371852.49</v>
      </c>
      <c r="D118" s="144">
        <f t="shared" si="23"/>
        <v>11296290.48</v>
      </c>
      <c r="E118" s="144">
        <f t="shared" si="23"/>
        <v>8573282.98</v>
      </c>
      <c r="F118" s="144">
        <f t="shared" si="23"/>
        <v>13347500</v>
      </c>
      <c r="G118" s="144">
        <f t="shared" si="23"/>
        <v>14691875.128800832</v>
      </c>
      <c r="H118" s="144">
        <f t="shared" si="23"/>
        <v>16728685.476613402</v>
      </c>
      <c r="I118" s="144">
        <f t="shared" si="23"/>
        <v>21322481.721158504</v>
      </c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1"/>
      <c r="FF118" s="81"/>
      <c r="FG118" s="81"/>
      <c r="FH118" s="81"/>
      <c r="FI118" s="81"/>
      <c r="FJ118" s="81"/>
      <c r="FK118" s="81"/>
      <c r="FL118" s="81"/>
      <c r="FM118" s="81"/>
      <c r="FN118" s="81"/>
      <c r="FO118" s="81"/>
      <c r="FP118" s="81"/>
      <c r="FQ118" s="81"/>
      <c r="FR118" s="81"/>
      <c r="FS118" s="81"/>
      <c r="FT118" s="81"/>
      <c r="FU118" s="81"/>
    </row>
    <row r="119" spans="1:177" s="72" customFormat="1" ht="15.75">
      <c r="A119" s="142" t="s">
        <v>43</v>
      </c>
      <c r="B119" s="143" t="s">
        <v>44</v>
      </c>
      <c r="C119" s="144">
        <f aca="true" t="shared" si="24" ref="C119:I119">SUM(C120:C124)</f>
        <v>6059397.56</v>
      </c>
      <c r="D119" s="144">
        <f t="shared" si="24"/>
        <v>6178100.24</v>
      </c>
      <c r="E119" s="144">
        <f t="shared" si="24"/>
        <v>4418501.44</v>
      </c>
      <c r="F119" s="144">
        <f t="shared" si="24"/>
        <v>5710900</v>
      </c>
      <c r="G119" s="144">
        <f t="shared" si="24"/>
        <v>6537480.1004111655</v>
      </c>
      <c r="H119" s="144">
        <f t="shared" si="24"/>
        <v>6455981.988123587</v>
      </c>
      <c r="I119" s="144">
        <f t="shared" si="24"/>
        <v>6764308.3279206995</v>
      </c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81"/>
      <c r="FU119" s="81"/>
    </row>
    <row r="120" spans="1:177" s="8" customFormat="1" ht="15">
      <c r="A120" s="155" t="s">
        <v>43</v>
      </c>
      <c r="B120" s="156" t="s">
        <v>330</v>
      </c>
      <c r="C120" s="66">
        <v>5745547.1</v>
      </c>
      <c r="D120" s="66">
        <v>5865675.97</v>
      </c>
      <c r="E120" s="66">
        <v>4120442.2</v>
      </c>
      <c r="F120" s="66">
        <v>5356900</v>
      </c>
      <c r="G120" s="133">
        <f>(((D120*(1+Parâmetros!B11)*(1+Parâmetros!C11)*(1+Parâmetros!D11))+(E120*(1+Parâmetros!C11)*(1+Parâmetros!D11)+(F120*(1+Parâmetros!D11))))/3)*(1+Parâmetros!E11)*(1+Parâmetros!E13)*(1+Parâmetros!E18)+300000</f>
        <v>6169541.3047881955</v>
      </c>
      <c r="H120" s="157">
        <f>G120*(1+Parâmetros!F11)*(1+Parâmetros!F13)*(1+Parâmetros!F18)</f>
        <v>6092630.023637396</v>
      </c>
      <c r="I120" s="157">
        <f>H120*(1+Parâmetros!G11)*(1+Parâmetros!G13)*(1+Parâmetros!G18)</f>
        <v>6383603.312965314</v>
      </c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</row>
    <row r="121" spans="1:177" s="8" customFormat="1" ht="15">
      <c r="A121" s="155" t="s">
        <v>43</v>
      </c>
      <c r="B121" s="156" t="s">
        <v>331</v>
      </c>
      <c r="C121" s="40">
        <v>313850.46</v>
      </c>
      <c r="D121" s="40">
        <v>312424.27</v>
      </c>
      <c r="E121" s="40">
        <v>298059.24</v>
      </c>
      <c r="F121" s="40">
        <v>354000</v>
      </c>
      <c r="G121" s="133">
        <f>(((D121*(1+Parâmetros!B11)*(1+Parâmetros!C11)*(1+Parâmetros!D11))+(E121*(1+Parâmetros!C11)*(1+Parâmetros!D11)+(F121*(1+Parâmetros!D11))))/3)*(1+Parâmetros!E11)*(1+Parâmetros!E13)*(1+Parâmetros!E19)</f>
        <v>367938.79562297</v>
      </c>
      <c r="H121" s="157">
        <f>G121*(1+Parâmetros!F11)*(1+Parâmetros!F13)*(1+Parâmetros!F19)</f>
        <v>363351.9644861912</v>
      </c>
      <c r="I121" s="157">
        <f>H121*(1+Parâmetros!G11)*(1+Parâmetros!G13)*(1+Parâmetros!G19)</f>
        <v>380705.01495538553</v>
      </c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</row>
    <row r="122" spans="1:177" s="8" customFormat="1" ht="14.25" customHeight="1">
      <c r="A122" s="155" t="s">
        <v>43</v>
      </c>
      <c r="B122" s="156" t="s">
        <v>173</v>
      </c>
      <c r="C122" s="71"/>
      <c r="D122" s="71"/>
      <c r="E122" s="71"/>
      <c r="F122" s="71"/>
      <c r="G122" s="133">
        <f>(((D122*(1+Parâmetros!B11)*(1+Parâmetros!C11)*(1+Parâmetros!D11))+(E122*(1+Parâmetros!C11)*(1+Parâmetros!D11)+(F122*(1+Parâmetros!D11))))/3)*(1+Parâmetros!E11)*(1+Parâmetros!E13)*(1+Parâmetros!E18)</f>
        <v>0</v>
      </c>
      <c r="H122" s="157">
        <f>G122*(1+Parâmetros!F11)*(1+Parâmetros!F13)*(1+Parâmetros!F18)</f>
        <v>0</v>
      </c>
      <c r="I122" s="157">
        <f>H122*(1+Parâmetros!G11)*(1+Parâmetros!G13)*(1+Parâmetros!G18)</f>
        <v>0</v>
      </c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/>
    </row>
    <row r="123" spans="1:177" s="8" customFormat="1" ht="14.25" customHeight="1">
      <c r="A123" s="155" t="s">
        <v>43</v>
      </c>
      <c r="B123" s="156" t="s">
        <v>560</v>
      </c>
      <c r="C123" s="71"/>
      <c r="D123" s="71"/>
      <c r="E123" s="71"/>
      <c r="F123" s="71"/>
      <c r="G123" s="133">
        <f>((D123+E123+F123)/3)*(1+Parâmetros!E11)</f>
        <v>0</v>
      </c>
      <c r="H123" s="133">
        <f>((E123+F123+G123)/3)*(1+Parâmetros!F11)</f>
        <v>0</v>
      </c>
      <c r="I123" s="133">
        <f>((F123+G123+H123)/3)*(1+Parâmetros!G11)</f>
        <v>0</v>
      </c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</row>
    <row r="124" spans="1:177" s="305" customFormat="1" ht="14.25" customHeight="1">
      <c r="A124" s="155" t="s">
        <v>490</v>
      </c>
      <c r="B124" s="158" t="s">
        <v>577</v>
      </c>
      <c r="C124" s="71"/>
      <c r="D124" s="71"/>
      <c r="E124" s="71"/>
      <c r="F124" s="71"/>
      <c r="G124" s="133">
        <f>((D124+E124+F124)/3)*(1+Parâmetros!E11)</f>
        <v>0</v>
      </c>
      <c r="H124" s="157">
        <f>((E124+F124+G124)/3)*(1+Parâmetros!F11)</f>
        <v>0</v>
      </c>
      <c r="I124" s="157">
        <f>((F124+G124+H124)/3)*(1+Parâmetros!G11)</f>
        <v>0</v>
      </c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4"/>
      <c r="AA124" s="304"/>
      <c r="AB124" s="304"/>
      <c r="AC124" s="304"/>
      <c r="AD124" s="304"/>
      <c r="AE124" s="304"/>
      <c r="AF124" s="304"/>
      <c r="AG124" s="304"/>
      <c r="AH124" s="304"/>
      <c r="AI124" s="304"/>
      <c r="AJ124" s="304"/>
      <c r="AK124" s="304"/>
      <c r="AL124" s="304"/>
      <c r="AM124" s="304"/>
      <c r="AN124" s="304"/>
      <c r="AO124" s="304"/>
      <c r="AP124" s="304"/>
      <c r="AQ124" s="304"/>
      <c r="AR124" s="304"/>
      <c r="AS124" s="304"/>
      <c r="AT124" s="304"/>
      <c r="AU124" s="304"/>
      <c r="AV124" s="304"/>
      <c r="AW124" s="304"/>
      <c r="AX124" s="304"/>
      <c r="AY124" s="304"/>
      <c r="AZ124" s="304"/>
      <c r="BA124" s="304"/>
      <c r="BB124" s="304"/>
      <c r="BC124" s="304"/>
      <c r="BD124" s="304"/>
      <c r="BE124" s="304"/>
      <c r="BF124" s="304"/>
      <c r="BG124" s="304"/>
      <c r="BH124" s="304"/>
      <c r="BI124" s="304"/>
      <c r="BJ124" s="304"/>
      <c r="BK124" s="304"/>
      <c r="BL124" s="304"/>
      <c r="BM124" s="304"/>
      <c r="BN124" s="304"/>
      <c r="BO124" s="304"/>
      <c r="BP124" s="304"/>
      <c r="BQ124" s="304"/>
      <c r="BR124" s="304"/>
      <c r="BS124" s="304"/>
      <c r="BT124" s="304"/>
      <c r="BU124" s="304"/>
      <c r="BV124" s="304"/>
      <c r="BW124" s="304"/>
      <c r="BX124" s="304"/>
      <c r="BY124" s="304"/>
      <c r="BZ124" s="304"/>
      <c r="CA124" s="304"/>
      <c r="CB124" s="304"/>
      <c r="CC124" s="304"/>
      <c r="CD124" s="304"/>
      <c r="CE124" s="304"/>
      <c r="CF124" s="304"/>
      <c r="CG124" s="304"/>
      <c r="CH124" s="304"/>
      <c r="CI124" s="304"/>
      <c r="CJ124" s="304"/>
      <c r="CK124" s="304"/>
      <c r="CL124" s="304"/>
      <c r="CM124" s="304"/>
      <c r="CN124" s="304"/>
      <c r="CO124" s="304"/>
      <c r="CP124" s="304"/>
      <c r="CQ124" s="304"/>
      <c r="CR124" s="304"/>
      <c r="CS124" s="304"/>
      <c r="CT124" s="304"/>
      <c r="CU124" s="304"/>
      <c r="CV124" s="304"/>
      <c r="CW124" s="304"/>
      <c r="CX124" s="304"/>
      <c r="CY124" s="304"/>
      <c r="CZ124" s="304"/>
      <c r="DA124" s="304"/>
      <c r="DB124" s="304"/>
      <c r="DC124" s="304"/>
      <c r="DD124" s="304"/>
      <c r="DE124" s="304"/>
      <c r="DF124" s="304"/>
      <c r="DG124" s="304"/>
      <c r="DH124" s="304"/>
      <c r="DI124" s="304"/>
      <c r="DJ124" s="304"/>
      <c r="DK124" s="304"/>
      <c r="DL124" s="304"/>
      <c r="DM124" s="304"/>
      <c r="DN124" s="304"/>
      <c r="DO124" s="304"/>
      <c r="DP124" s="304"/>
      <c r="DQ124" s="304"/>
      <c r="DR124" s="304"/>
      <c r="DS124" s="304"/>
      <c r="DT124" s="304"/>
      <c r="DU124" s="304"/>
      <c r="DV124" s="304"/>
      <c r="DW124" s="304"/>
      <c r="DX124" s="304"/>
      <c r="DY124" s="304"/>
      <c r="DZ124" s="304"/>
      <c r="EA124" s="304"/>
      <c r="EB124" s="304"/>
      <c r="EC124" s="304"/>
      <c r="ED124" s="304"/>
      <c r="EE124" s="304"/>
      <c r="EF124" s="304"/>
      <c r="EG124" s="304"/>
      <c r="EH124" s="304"/>
      <c r="EI124" s="304"/>
      <c r="EJ124" s="304"/>
      <c r="EK124" s="304"/>
      <c r="EL124" s="304"/>
      <c r="EM124" s="304"/>
      <c r="EN124" s="304"/>
      <c r="EO124" s="304"/>
      <c r="EP124" s="304"/>
      <c r="EQ124" s="304"/>
      <c r="ER124" s="304"/>
      <c r="ES124" s="304"/>
      <c r="ET124" s="304"/>
      <c r="EU124" s="304"/>
      <c r="EV124" s="304"/>
      <c r="EW124" s="304"/>
      <c r="EX124" s="304"/>
      <c r="EY124" s="304"/>
      <c r="EZ124" s="304"/>
      <c r="FA124" s="304"/>
      <c r="FB124" s="304"/>
      <c r="FC124" s="304"/>
      <c r="FD124" s="304"/>
      <c r="FE124" s="304"/>
      <c r="FF124" s="304"/>
      <c r="FG124" s="304"/>
      <c r="FH124" s="304"/>
      <c r="FI124" s="304"/>
      <c r="FJ124" s="304"/>
      <c r="FK124" s="304"/>
      <c r="FL124" s="304"/>
      <c r="FM124" s="304"/>
      <c r="FN124" s="304"/>
      <c r="FO124" s="304"/>
      <c r="FP124" s="304"/>
      <c r="FQ124" s="304"/>
      <c r="FR124" s="304"/>
      <c r="FS124" s="304"/>
      <c r="FT124" s="304"/>
      <c r="FU124" s="304"/>
    </row>
    <row r="125" spans="1:177" s="73" customFormat="1" ht="15.75">
      <c r="A125" s="142" t="s">
        <v>45</v>
      </c>
      <c r="B125" s="143" t="s">
        <v>122</v>
      </c>
      <c r="C125" s="144">
        <f aca="true" t="shared" si="25" ref="C125:I125">SUM(C126:C130)</f>
        <v>0</v>
      </c>
      <c r="D125" s="144">
        <f t="shared" si="25"/>
        <v>0</v>
      </c>
      <c r="E125" s="144">
        <f t="shared" si="25"/>
        <v>0</v>
      </c>
      <c r="F125" s="144">
        <f t="shared" si="25"/>
        <v>0</v>
      </c>
      <c r="G125" s="144">
        <f t="shared" si="25"/>
        <v>0</v>
      </c>
      <c r="H125" s="144">
        <f t="shared" si="25"/>
        <v>0</v>
      </c>
      <c r="I125" s="144">
        <f t="shared" si="25"/>
        <v>0</v>
      </c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</row>
    <row r="126" spans="1:177" ht="15">
      <c r="A126" s="155" t="s">
        <v>45</v>
      </c>
      <c r="B126" s="156" t="s">
        <v>332</v>
      </c>
      <c r="C126" s="66"/>
      <c r="D126" s="66"/>
      <c r="E126" s="66"/>
      <c r="F126" s="66"/>
      <c r="G126" s="133">
        <f>(((D126*(1+Parâmetros!B11)*(1+Parâmetros!C11)*(1+Parâmetros!D11))+(E126*(1+Parâmetros!C11)*(1+Parâmetros!D11)+(F126*(1+Parâmetros!D11))))/3)*(1+Parâmetros!E21)</f>
        <v>0</v>
      </c>
      <c r="H126" s="157">
        <f>G126*(1+Parâmetros!F21)</f>
        <v>0</v>
      </c>
      <c r="I126" s="157">
        <f>H126*(1+Parâmetros!G21)</f>
        <v>0</v>
      </c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</row>
    <row r="127" spans="1:177" ht="15">
      <c r="A127" s="155" t="s">
        <v>45</v>
      </c>
      <c r="B127" s="156" t="s">
        <v>333</v>
      </c>
      <c r="C127" s="71"/>
      <c r="D127" s="71"/>
      <c r="E127" s="71"/>
      <c r="F127" s="71"/>
      <c r="G127" s="133">
        <f>(((D127*(1+Parâmetros!B11)*(1+Parâmetros!C11)*(1+Parâmetros!D11))+(E127*(1+Parâmetros!C11)*(1+Parâmetros!D11)+(F127*(1+Parâmetros!D11))))/3)*(1+Parâmetros!E21)</f>
        <v>0</v>
      </c>
      <c r="H127" s="157">
        <f>G127*(1+Parâmetros!F21)</f>
        <v>0</v>
      </c>
      <c r="I127" s="157">
        <f>H127*(1+Parâmetros!G21)</f>
        <v>0</v>
      </c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</row>
    <row r="128" spans="1:177" ht="15">
      <c r="A128" s="155" t="s">
        <v>45</v>
      </c>
      <c r="B128" s="156" t="s">
        <v>174</v>
      </c>
      <c r="C128" s="71"/>
      <c r="D128" s="71"/>
      <c r="E128" s="71"/>
      <c r="F128" s="71"/>
      <c r="G128" s="133">
        <f>(((D128*(1+Parâmetros!B11)*(1+Parâmetros!C11)*(1+Parâmetros!D11))+(E128*(1+Parâmetros!C11)*(1+Parâmetros!D11)+(F128*(1+Parâmetros!D11))))/3)*(1+Parâmetros!E21)</f>
        <v>0</v>
      </c>
      <c r="H128" s="157">
        <f>G128*(1+Parâmetros!F21)</f>
        <v>0</v>
      </c>
      <c r="I128" s="157">
        <f>H128*(1+Parâmetros!G21)</f>
        <v>0</v>
      </c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</row>
    <row r="129" spans="1:177" ht="15.75">
      <c r="A129" s="155" t="s">
        <v>45</v>
      </c>
      <c r="B129" s="156" t="s">
        <v>561</v>
      </c>
      <c r="C129" s="71"/>
      <c r="D129" s="71"/>
      <c r="E129" s="71"/>
      <c r="F129" s="71"/>
      <c r="G129" s="133">
        <f>((D129+E129+F129)/3)*(1+Parâmetros!E11)</f>
        <v>0</v>
      </c>
      <c r="H129" s="133">
        <f>((E129+F129+G129)/3)*(1+Parâmetros!F11)</f>
        <v>0</v>
      </c>
      <c r="I129" s="133">
        <f>((F129+G129+H129)/3)*(1+Parâmetros!G11)</f>
        <v>0</v>
      </c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</row>
    <row r="130" spans="1:177" ht="15.75">
      <c r="A130" s="155" t="s">
        <v>491</v>
      </c>
      <c r="B130" s="156" t="s">
        <v>498</v>
      </c>
      <c r="C130" s="71"/>
      <c r="D130" s="71"/>
      <c r="E130" s="71"/>
      <c r="F130" s="71"/>
      <c r="G130" s="133">
        <f>((D130+E130+F130)/3)*(1+Parâmetros!E11)</f>
        <v>0</v>
      </c>
      <c r="H130" s="133">
        <f>((E130+F130+G130)/3)*(1+Parâmetros!F11)</f>
        <v>0</v>
      </c>
      <c r="I130" s="133">
        <f>((F130+G130+H130)/3)*(1+Parâmetros!G11)</f>
        <v>0</v>
      </c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</row>
    <row r="131" spans="1:177" s="72" customFormat="1" ht="15.75">
      <c r="A131" s="142" t="s">
        <v>46</v>
      </c>
      <c r="B131" s="143" t="s">
        <v>47</v>
      </c>
      <c r="C131" s="144">
        <f aca="true" t="shared" si="26" ref="C131:I131">SUM(C132:C136)</f>
        <v>5312454.930000001</v>
      </c>
      <c r="D131" s="144">
        <f t="shared" si="26"/>
        <v>5118190.24</v>
      </c>
      <c r="E131" s="144">
        <f t="shared" si="26"/>
        <v>4154781.54</v>
      </c>
      <c r="F131" s="144">
        <f t="shared" si="26"/>
        <v>7636600</v>
      </c>
      <c r="G131" s="144">
        <f t="shared" si="26"/>
        <v>8154395.028389666</v>
      </c>
      <c r="H131" s="144">
        <f t="shared" si="26"/>
        <v>10272703.488489814</v>
      </c>
      <c r="I131" s="144">
        <f t="shared" si="26"/>
        <v>14558173.393237807</v>
      </c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  <c r="FL131" s="81"/>
      <c r="FM131" s="81"/>
      <c r="FN131" s="81"/>
      <c r="FO131" s="81"/>
      <c r="FP131" s="81"/>
      <c r="FQ131" s="81"/>
      <c r="FR131" s="81"/>
      <c r="FS131" s="81"/>
      <c r="FT131" s="81"/>
      <c r="FU131" s="81"/>
    </row>
    <row r="132" spans="1:177" s="8" customFormat="1" ht="15">
      <c r="A132" s="155" t="s">
        <v>46</v>
      </c>
      <c r="B132" s="156" t="s">
        <v>334</v>
      </c>
      <c r="C132" s="66">
        <v>5244591.61</v>
      </c>
      <c r="D132" s="66">
        <v>5065397.57</v>
      </c>
      <c r="E132" s="66">
        <v>4097468.97</v>
      </c>
      <c r="F132" s="66">
        <v>7473600</v>
      </c>
      <c r="G132" s="133">
        <f>(((D132*(1+Parâmetros!B11)*(1+Parâmetros!C11)*(1+Parâmetros!D11))+(E132*(1+Parâmetros!C11)*(1+Parâmetros!D11)+(F132*(1+Parâmetros!D11))))/3)*(1+Parâmetros!E11)*(1+Parâmetros!E14)+700000</f>
        <v>8034771.340094888</v>
      </c>
      <c r="H132" s="157">
        <f>G132*(1+Parâmetros!F11)*(1+Parâmetros!F14)</f>
        <v>10122004.549356561</v>
      </c>
      <c r="I132" s="157">
        <f>H132*(1+Parâmetros!G11)*(1+Parâmetros!G14)</f>
        <v>14344607.286853341</v>
      </c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</row>
    <row r="133" spans="1:177" s="8" customFormat="1" ht="15">
      <c r="A133" s="155" t="s">
        <v>46</v>
      </c>
      <c r="B133" s="156" t="s">
        <v>335</v>
      </c>
      <c r="C133" s="40">
        <v>67863.32</v>
      </c>
      <c r="D133" s="40">
        <v>52792.67</v>
      </c>
      <c r="E133" s="40">
        <v>57312.57</v>
      </c>
      <c r="F133" s="40">
        <v>163000</v>
      </c>
      <c r="G133" s="133">
        <f>(((D133*(1+Parâmetros!B11)*(1+Parâmetros!C11)*(1+Parâmetros!D11))+(E133*(1+Parâmetros!C11)*(1+Parâmetros!D11)+(F133*(1+Parâmetros!D11))))/3)*(1+Parâmetros!E11)*(1+Parâmetros!E14)</f>
        <v>119623.68829477852</v>
      </c>
      <c r="H133" s="157">
        <f>G133*(1+Parâmetros!F11)*(1+Parâmetros!F14)</f>
        <v>150698.9391332523</v>
      </c>
      <c r="I133" s="157">
        <f>H133*(1+Parâmetros!G11)*(1+Parâmetros!G14)</f>
        <v>213566.1063844647</v>
      </c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81"/>
      <c r="FI133" s="81"/>
      <c r="FJ133" s="81"/>
      <c r="FK133" s="81"/>
      <c r="FL133" s="81"/>
      <c r="FM133" s="81"/>
      <c r="FN133" s="81"/>
      <c r="FO133" s="81"/>
      <c r="FP133" s="81"/>
      <c r="FQ133" s="81"/>
      <c r="FR133" s="81"/>
      <c r="FS133" s="81"/>
      <c r="FT133" s="81"/>
      <c r="FU133" s="81"/>
    </row>
    <row r="134" spans="1:177" s="8" customFormat="1" ht="15">
      <c r="A134" s="155" t="s">
        <v>46</v>
      </c>
      <c r="B134" s="156" t="s">
        <v>336</v>
      </c>
      <c r="C134" s="71"/>
      <c r="D134" s="71"/>
      <c r="E134" s="71"/>
      <c r="F134" s="71"/>
      <c r="G134" s="133">
        <f>(((D134*(1+Parâmetros!B11)*(1+Parâmetros!C11)*(1+Parâmetros!D11))+(E134*(1+Parâmetros!C11)*(1+Parâmetros!D11)+(F134*(1+Parâmetros!D11))))/3)*(1+Parâmetros!E11)*(1+Parâmetros!E14)</f>
        <v>0</v>
      </c>
      <c r="H134" s="157">
        <f>G134*(1+Parâmetros!F11)*(1+Parâmetros!F14)</f>
        <v>0</v>
      </c>
      <c r="I134" s="157">
        <f>H134*(1+Parâmetros!G11)*(1+Parâmetros!G14)</f>
        <v>0</v>
      </c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  <c r="FL134" s="81"/>
      <c r="FM134" s="81"/>
      <c r="FN134" s="81"/>
      <c r="FO134" s="81"/>
      <c r="FP134" s="81"/>
      <c r="FQ134" s="81"/>
      <c r="FR134" s="81"/>
      <c r="FS134" s="81"/>
      <c r="FT134" s="81"/>
      <c r="FU134" s="81"/>
    </row>
    <row r="135" spans="1:177" s="8" customFormat="1" ht="15.75">
      <c r="A135" s="155" t="s">
        <v>46</v>
      </c>
      <c r="B135" s="156" t="s">
        <v>562</v>
      </c>
      <c r="C135" s="71"/>
      <c r="D135" s="71"/>
      <c r="E135" s="71"/>
      <c r="F135" s="71"/>
      <c r="G135" s="133">
        <f>((D135+E135+F135)/3)*(1+Parâmetros!E11)</f>
        <v>0</v>
      </c>
      <c r="H135" s="133">
        <f>((E135+F135+G135)/3)*(1+Parâmetros!F11)</f>
        <v>0</v>
      </c>
      <c r="I135" s="133">
        <f>((F135+G135+H135)/3)*(1+Parâmetros!G11)</f>
        <v>0</v>
      </c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1"/>
      <c r="FK135" s="81"/>
      <c r="FL135" s="81"/>
      <c r="FM135" s="81"/>
      <c r="FN135" s="81"/>
      <c r="FO135" s="81"/>
      <c r="FP135" s="81"/>
      <c r="FQ135" s="81"/>
      <c r="FR135" s="81"/>
      <c r="FS135" s="81"/>
      <c r="FT135" s="81"/>
      <c r="FU135" s="81"/>
    </row>
    <row r="136" spans="1:177" s="8" customFormat="1" ht="15.75">
      <c r="A136" s="155" t="s">
        <v>492</v>
      </c>
      <c r="B136" s="156" t="s">
        <v>499</v>
      </c>
      <c r="C136" s="71"/>
      <c r="D136" s="71"/>
      <c r="E136" s="71"/>
      <c r="F136" s="71"/>
      <c r="G136" s="133">
        <f>((D136+E136+F136)/3)*(1+Parâmetros!E11)</f>
        <v>0</v>
      </c>
      <c r="H136" s="133">
        <f>((E136+F136+G136)/3)*(1+Parâmetros!F11)</f>
        <v>0</v>
      </c>
      <c r="I136" s="133">
        <f>((F136+G136+H136)/3)*(1+Parâmetros!G11)</f>
        <v>0</v>
      </c>
      <c r="J136" s="81"/>
      <c r="K136" s="306" t="s">
        <v>496</v>
      </c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  <c r="EK136" s="81"/>
      <c r="EL136" s="81"/>
      <c r="EM136" s="81"/>
      <c r="EN136" s="81"/>
      <c r="EO136" s="81"/>
      <c r="EP136" s="81"/>
      <c r="EQ136" s="81"/>
      <c r="ER136" s="81"/>
      <c r="ES136" s="81"/>
      <c r="ET136" s="81"/>
      <c r="EU136" s="81"/>
      <c r="EV136" s="81"/>
      <c r="EW136" s="81"/>
      <c r="EX136" s="81"/>
      <c r="EY136" s="81"/>
      <c r="EZ136" s="81"/>
      <c r="FA136" s="81"/>
      <c r="FB136" s="81"/>
      <c r="FC136" s="81"/>
      <c r="FD136" s="81"/>
      <c r="FE136" s="81"/>
      <c r="FF136" s="81"/>
      <c r="FG136" s="81"/>
      <c r="FH136" s="81"/>
      <c r="FI136" s="81"/>
      <c r="FJ136" s="81"/>
      <c r="FK136" s="81"/>
      <c r="FL136" s="81"/>
      <c r="FM136" s="81"/>
      <c r="FN136" s="81"/>
      <c r="FO136" s="81"/>
      <c r="FP136" s="81"/>
      <c r="FQ136" s="81"/>
      <c r="FR136" s="81"/>
      <c r="FS136" s="81"/>
      <c r="FT136" s="81"/>
      <c r="FU136" s="81"/>
    </row>
    <row r="137" spans="1:177" s="72" customFormat="1" ht="15.75">
      <c r="A137" s="142" t="s">
        <v>48</v>
      </c>
      <c r="B137" s="143" t="s">
        <v>2</v>
      </c>
      <c r="C137" s="144">
        <f aca="true" t="shared" si="27" ref="C137:I137">C138+C144+C150</f>
        <v>1192700.09</v>
      </c>
      <c r="D137" s="144">
        <f t="shared" si="27"/>
        <v>1481965.22</v>
      </c>
      <c r="E137" s="144">
        <f t="shared" si="27"/>
        <v>681854.8999999999</v>
      </c>
      <c r="F137" s="144">
        <f t="shared" si="27"/>
        <v>3680500</v>
      </c>
      <c r="G137" s="144">
        <f t="shared" si="27"/>
        <v>3142595.262714169</v>
      </c>
      <c r="H137" s="144">
        <f t="shared" si="27"/>
        <v>2860106.2249412998</v>
      </c>
      <c r="I137" s="144">
        <f t="shared" si="27"/>
        <v>4222373.469831041</v>
      </c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  <c r="EK137" s="81"/>
      <c r="EL137" s="81"/>
      <c r="EM137" s="81"/>
      <c r="EN137" s="81"/>
      <c r="EO137" s="81"/>
      <c r="EP137" s="81"/>
      <c r="EQ137" s="81"/>
      <c r="ER137" s="81"/>
      <c r="ES137" s="81"/>
      <c r="ET137" s="81"/>
      <c r="EU137" s="81"/>
      <c r="EV137" s="81"/>
      <c r="EW137" s="81"/>
      <c r="EX137" s="81"/>
      <c r="EY137" s="81"/>
      <c r="EZ137" s="81"/>
      <c r="FA137" s="81"/>
      <c r="FB137" s="81"/>
      <c r="FC137" s="81"/>
      <c r="FD137" s="81"/>
      <c r="FE137" s="81"/>
      <c r="FF137" s="81"/>
      <c r="FG137" s="81"/>
      <c r="FH137" s="81"/>
      <c r="FI137" s="81"/>
      <c r="FJ137" s="81"/>
      <c r="FK137" s="81"/>
      <c r="FL137" s="81"/>
      <c r="FM137" s="81"/>
      <c r="FN137" s="81"/>
      <c r="FO137" s="81"/>
      <c r="FP137" s="81"/>
      <c r="FQ137" s="81"/>
      <c r="FR137" s="81"/>
      <c r="FS137" s="81"/>
      <c r="FT137" s="81"/>
      <c r="FU137" s="81"/>
    </row>
    <row r="138" spans="1:177" s="72" customFormat="1" ht="15.75">
      <c r="A138" s="142" t="s">
        <v>49</v>
      </c>
      <c r="B138" s="143" t="s">
        <v>3</v>
      </c>
      <c r="C138" s="144">
        <f aca="true" t="shared" si="28" ref="C138:I138">SUM(C139:C143)</f>
        <v>1192700.09</v>
      </c>
      <c r="D138" s="144">
        <f t="shared" si="28"/>
        <v>1431965.22</v>
      </c>
      <c r="E138" s="144">
        <f t="shared" si="28"/>
        <v>681854.8999999999</v>
      </c>
      <c r="F138" s="144">
        <f t="shared" si="28"/>
        <v>3680500</v>
      </c>
      <c r="G138" s="144">
        <f t="shared" si="28"/>
        <v>3122822.8636506144</v>
      </c>
      <c r="H138" s="144">
        <f t="shared" si="28"/>
        <v>2839701.1091077114</v>
      </c>
      <c r="I138" s="144">
        <f t="shared" si="28"/>
        <v>4201356.200522445</v>
      </c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  <c r="FQ138" s="81"/>
      <c r="FR138" s="81"/>
      <c r="FS138" s="81"/>
      <c r="FT138" s="81"/>
      <c r="FU138" s="81"/>
    </row>
    <row r="139" spans="1:177" s="8" customFormat="1" ht="15">
      <c r="A139" s="155" t="s">
        <v>49</v>
      </c>
      <c r="B139" s="156" t="s">
        <v>337</v>
      </c>
      <c r="C139" s="66">
        <v>1187106.09</v>
      </c>
      <c r="D139" s="66">
        <v>1431965.22</v>
      </c>
      <c r="E139" s="66">
        <v>664926.95</v>
      </c>
      <c r="F139" s="66">
        <v>3555500</v>
      </c>
      <c r="G139" s="133">
        <v>3000000</v>
      </c>
      <c r="H139" s="157">
        <v>2500000</v>
      </c>
      <c r="I139" s="157">
        <v>3000000</v>
      </c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  <c r="FU139" s="81"/>
    </row>
    <row r="140" spans="1:177" s="8" customFormat="1" ht="15">
      <c r="A140" s="155" t="s">
        <v>49</v>
      </c>
      <c r="B140" s="156" t="s">
        <v>338</v>
      </c>
      <c r="C140" s="40">
        <v>5594</v>
      </c>
      <c r="D140" s="40"/>
      <c r="E140" s="40">
        <v>16927.95</v>
      </c>
      <c r="F140" s="40">
        <v>125000</v>
      </c>
      <c r="G140" s="133">
        <f>(((D140*(1+Parâmetros!B11)*(1+Parâmetros!C11)*(1+Parâmetros!D11))+(E140*(1+Parâmetros!C11)*(1+Parâmetros!D11)+(F140*(1+Parâmetros!D11))))/3)*(1+Parâmetros!E11)*(1+Parâmetros!E20)</f>
        <v>122822.86365061444</v>
      </c>
      <c r="H140" s="157">
        <f>G140*(1+Parâmetros!F11)*(1+Parâmetros!F20)</f>
        <v>339701.1091077113</v>
      </c>
      <c r="I140" s="157">
        <f>H140*(1+Parâmetros!G11)*(1+Parâmetros!G20)</f>
        <v>1201356.2005224447</v>
      </c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</row>
    <row r="141" spans="1:177" s="8" customFormat="1" ht="15">
      <c r="A141" s="155" t="s">
        <v>49</v>
      </c>
      <c r="B141" s="156" t="s">
        <v>563</v>
      </c>
      <c r="C141" s="71"/>
      <c r="D141" s="71"/>
      <c r="E141" s="71"/>
      <c r="F141" s="71"/>
      <c r="G141" s="133">
        <f>(((D141*(1+Parâmetros!B11)*(1+Parâmetros!C11)*(1+Parâmetros!D11))+(E141*(1+Parâmetros!C11)*(1+Parâmetros!D11)+(F141*(1+Parâmetros!D11))))/3)*(1+Parâmetros!E11)*(1+Parâmetros!E20)</f>
        <v>0</v>
      </c>
      <c r="H141" s="157">
        <f>G141*(1+Parâmetros!F11)*(1+Parâmetros!F20)</f>
        <v>0</v>
      </c>
      <c r="I141" s="157">
        <f>H141*(1+Parâmetros!G11)*(1+Parâmetros!G20)</f>
        <v>0</v>
      </c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  <c r="FQ141" s="81"/>
      <c r="FR141" s="81"/>
      <c r="FS141" s="81"/>
      <c r="FT141" s="81"/>
      <c r="FU141" s="81"/>
    </row>
    <row r="142" spans="1:177" s="8" customFormat="1" ht="15.75">
      <c r="A142" s="155" t="s">
        <v>493</v>
      </c>
      <c r="B142" s="156" t="s">
        <v>565</v>
      </c>
      <c r="C142" s="71"/>
      <c r="D142" s="71"/>
      <c r="E142" s="71"/>
      <c r="F142" s="71"/>
      <c r="G142" s="133">
        <f>((D142+E142+F142)/3)*(1+Parâmetros!E11)</f>
        <v>0</v>
      </c>
      <c r="H142" s="133">
        <f>((E142+F142+G142)/3)*(1+Parâmetros!F11)</f>
        <v>0</v>
      </c>
      <c r="I142" s="133">
        <f>((F142+G142+H142)/3)*(1+Parâmetros!G11)</f>
        <v>0</v>
      </c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  <c r="FQ142" s="81"/>
      <c r="FR142" s="81"/>
      <c r="FS142" s="81"/>
      <c r="FT142" s="81"/>
      <c r="FU142" s="81"/>
    </row>
    <row r="143" spans="1:177" s="8" customFormat="1" ht="15.75">
      <c r="A143" s="155" t="s">
        <v>493</v>
      </c>
      <c r="B143" s="156" t="s">
        <v>564</v>
      </c>
      <c r="C143" s="71"/>
      <c r="D143" s="71"/>
      <c r="E143" s="71"/>
      <c r="F143" s="71"/>
      <c r="G143" s="133">
        <f>((D143+E143+F143)/3)*(1+Parâmetros!E11)</f>
        <v>0</v>
      </c>
      <c r="H143" s="133">
        <f>((E143+F143+G143)/3)*(1+Parâmetros!F11)</f>
        <v>0</v>
      </c>
      <c r="I143" s="133">
        <f>((F143+G143+H143)/3)*(1+Parâmetros!G11)</f>
        <v>0</v>
      </c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  <c r="FN143" s="81"/>
      <c r="FO143" s="81"/>
      <c r="FP143" s="81"/>
      <c r="FQ143" s="81"/>
      <c r="FR143" s="81"/>
      <c r="FS143" s="81"/>
      <c r="FT143" s="81"/>
      <c r="FU143" s="81"/>
    </row>
    <row r="144" spans="1:177" s="72" customFormat="1" ht="15.75">
      <c r="A144" s="142" t="s">
        <v>50</v>
      </c>
      <c r="B144" s="143" t="s">
        <v>4</v>
      </c>
      <c r="C144" s="144">
        <f aca="true" t="shared" si="29" ref="C144:I144">SUM(C145:C149)</f>
        <v>0</v>
      </c>
      <c r="D144" s="144">
        <f t="shared" si="29"/>
        <v>0</v>
      </c>
      <c r="E144" s="144">
        <f t="shared" si="29"/>
        <v>0</v>
      </c>
      <c r="F144" s="144">
        <f t="shared" si="29"/>
        <v>0</v>
      </c>
      <c r="G144" s="144">
        <f t="shared" si="29"/>
        <v>0</v>
      </c>
      <c r="H144" s="144">
        <f t="shared" si="29"/>
        <v>0</v>
      </c>
      <c r="I144" s="144">
        <f t="shared" si="29"/>
        <v>0</v>
      </c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</row>
    <row r="145" spans="1:177" ht="15">
      <c r="A145" s="155" t="s">
        <v>51</v>
      </c>
      <c r="B145" s="158" t="s">
        <v>52</v>
      </c>
      <c r="C145" s="66"/>
      <c r="D145" s="66"/>
      <c r="E145" s="66"/>
      <c r="F145" s="66"/>
      <c r="G145" s="133">
        <f>(((D145*(1+Parâmetros!B11)*(1+Parâmetros!C11)*(1+Parâmetros!D11))+(E145*(1+Parâmetros!C11)*(1+Parâmetros!D11)+(F145*(1+Parâmetros!D11))))/3)*(1+Parâmetros!E11)</f>
        <v>0</v>
      </c>
      <c r="H145" s="157">
        <f>G145*(1+Parâmetros!F11)</f>
        <v>0</v>
      </c>
      <c r="I145" s="157">
        <f>H145*(1+Parâmetros!G11)</f>
        <v>0</v>
      </c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  <c r="FO145" s="67"/>
      <c r="FP145" s="67"/>
      <c r="FQ145" s="67"/>
      <c r="FR145" s="67"/>
      <c r="FS145" s="67"/>
      <c r="FT145" s="67"/>
      <c r="FU145" s="67"/>
    </row>
    <row r="146" spans="1:177" ht="15">
      <c r="A146" s="155" t="s">
        <v>339</v>
      </c>
      <c r="B146" s="158" t="s">
        <v>340</v>
      </c>
      <c r="C146" s="71">
        <v>0</v>
      </c>
      <c r="D146" s="71"/>
      <c r="E146" s="71"/>
      <c r="F146" s="71"/>
      <c r="G146" s="133">
        <f>(((D146*(1+Parâmetros!B11)*(1+Parâmetros!C11)*(1+Parâmetros!D11))+(E146*(1+Parâmetros!C11)*(1+Parâmetros!D11)+(F146*(1+Parâmetros!D11))))/3)*(1+Parâmetros!E11)</f>
        <v>0</v>
      </c>
      <c r="H146" s="157">
        <f>G146*(1+Parâmetros!F11)</f>
        <v>0</v>
      </c>
      <c r="I146" s="157">
        <f>H146*(1+Parâmetros!G11)</f>
        <v>0</v>
      </c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  <c r="FO146" s="67"/>
      <c r="FP146" s="67"/>
      <c r="FQ146" s="67"/>
      <c r="FR146" s="67"/>
      <c r="FS146" s="67"/>
      <c r="FT146" s="67"/>
      <c r="FU146" s="67"/>
    </row>
    <row r="147" spans="1:177" ht="15">
      <c r="A147" s="155" t="s">
        <v>339</v>
      </c>
      <c r="B147" s="158" t="s">
        <v>341</v>
      </c>
      <c r="C147" s="71"/>
      <c r="D147" s="71"/>
      <c r="E147" s="71"/>
      <c r="F147" s="71"/>
      <c r="G147" s="133">
        <f>(((D147*(1+Parâmetros!B11)*(1+Parâmetros!C11)*(1+Parâmetros!D11))+(E147*(1+Parâmetros!C11)*(1+Parâmetros!D11)+(F147*(1+Parâmetros!D11))))/3)*(1+Parâmetros!E11)</f>
        <v>0</v>
      </c>
      <c r="H147" s="157">
        <f>G147*(1+Parâmetros!F11)</f>
        <v>0</v>
      </c>
      <c r="I147" s="157">
        <f>H147*(1+Parâmetros!G11)</f>
        <v>0</v>
      </c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  <c r="FO147" s="67"/>
      <c r="FP147" s="67"/>
      <c r="FQ147" s="67"/>
      <c r="FR147" s="67"/>
      <c r="FS147" s="67"/>
      <c r="FT147" s="67"/>
      <c r="FU147" s="67"/>
    </row>
    <row r="148" spans="1:177" ht="15.75">
      <c r="A148" s="155" t="s">
        <v>339</v>
      </c>
      <c r="B148" s="158" t="s">
        <v>566</v>
      </c>
      <c r="C148" s="71"/>
      <c r="D148" s="71"/>
      <c r="E148" s="71"/>
      <c r="F148" s="71"/>
      <c r="G148" s="133">
        <f>((D148+E148+F148)/3)*(1+Parâmetros!E11)</f>
        <v>0</v>
      </c>
      <c r="H148" s="133">
        <f>((E148+F148+G148)/3)*(1+Parâmetros!F11)</f>
        <v>0</v>
      </c>
      <c r="I148" s="133">
        <f>((F148+G148+H148)/3)*(1+Parâmetros!G11)</f>
        <v>0</v>
      </c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  <c r="FO148" s="67"/>
      <c r="FP148" s="67"/>
      <c r="FQ148" s="67"/>
      <c r="FR148" s="67"/>
      <c r="FS148" s="67"/>
      <c r="FT148" s="67"/>
      <c r="FU148" s="67"/>
    </row>
    <row r="149" spans="1:177" ht="15.75">
      <c r="A149" s="155" t="s">
        <v>494</v>
      </c>
      <c r="B149" s="158" t="s">
        <v>500</v>
      </c>
      <c r="C149" s="71"/>
      <c r="D149" s="71"/>
      <c r="E149" s="71"/>
      <c r="F149" s="71"/>
      <c r="G149" s="133">
        <f>((D149+E149+F149)/3)*(1+Parâmetros!E11)</f>
        <v>0</v>
      </c>
      <c r="H149" s="133">
        <f>((E149+F149+G149)/3)*(1+Parâmetros!F11)</f>
        <v>0</v>
      </c>
      <c r="I149" s="133">
        <f>((F149+G149+H149)/3)*(1+Parâmetros!G11)</f>
        <v>0</v>
      </c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  <c r="FO149" s="67"/>
      <c r="FP149" s="67"/>
      <c r="FQ149" s="67"/>
      <c r="FR149" s="67"/>
      <c r="FS149" s="67"/>
      <c r="FT149" s="67"/>
      <c r="FU149" s="67"/>
    </row>
    <row r="150" spans="1:177" s="72" customFormat="1" ht="15.75">
      <c r="A150" s="142" t="s">
        <v>53</v>
      </c>
      <c r="B150" s="143" t="s">
        <v>54</v>
      </c>
      <c r="C150" s="144">
        <f aca="true" t="shared" si="30" ref="C150:I150">SUM(C151:C155)</f>
        <v>0</v>
      </c>
      <c r="D150" s="144">
        <f t="shared" si="30"/>
        <v>50000</v>
      </c>
      <c r="E150" s="144">
        <f t="shared" si="30"/>
        <v>0</v>
      </c>
      <c r="F150" s="144">
        <f t="shared" si="30"/>
        <v>0</v>
      </c>
      <c r="G150" s="144">
        <f t="shared" si="30"/>
        <v>19772.399063554793</v>
      </c>
      <c r="H150" s="144">
        <f t="shared" si="30"/>
        <v>20405.115833588545</v>
      </c>
      <c r="I150" s="144">
        <f t="shared" si="30"/>
        <v>21017.269308596202</v>
      </c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</row>
    <row r="151" spans="1:177" s="8" customFormat="1" ht="15">
      <c r="A151" s="155" t="s">
        <v>53</v>
      </c>
      <c r="B151" s="158" t="s">
        <v>342</v>
      </c>
      <c r="C151" s="66"/>
      <c r="D151" s="66">
        <v>50000</v>
      </c>
      <c r="E151" s="66">
        <v>0</v>
      </c>
      <c r="F151" s="66"/>
      <c r="G151" s="133">
        <f>(((D151*(1+Parâmetros!B11)*(1+Parâmetros!C11)*(1+Parâmetros!D11))+(E151*(1+Parâmetros!C11)*(1+Parâmetros!D11)+(F151*(1+Parâmetros!D11))))/3)*(1+Parâmetros!E11)</f>
        <v>19772.399063554793</v>
      </c>
      <c r="H151" s="157">
        <f>G151*(1+Parâmetros!F11)</f>
        <v>20405.115833588545</v>
      </c>
      <c r="I151" s="157">
        <f>H151*(1+Parâmetros!G11)</f>
        <v>21017.269308596202</v>
      </c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  <c r="FL151" s="81"/>
      <c r="FM151" s="81"/>
      <c r="FN151" s="81"/>
      <c r="FO151" s="81"/>
      <c r="FP151" s="81"/>
      <c r="FQ151" s="81"/>
      <c r="FR151" s="81"/>
      <c r="FS151" s="81"/>
      <c r="FT151" s="81"/>
      <c r="FU151" s="81"/>
    </row>
    <row r="152" spans="1:177" s="8" customFormat="1" ht="15">
      <c r="A152" s="155" t="s">
        <v>53</v>
      </c>
      <c r="B152" s="158" t="s">
        <v>343</v>
      </c>
      <c r="C152" s="71"/>
      <c r="D152" s="71"/>
      <c r="E152" s="71"/>
      <c r="F152" s="71"/>
      <c r="G152" s="133">
        <f>(((D152*(1+Parâmetros!B11)*(1+Parâmetros!C11)*(1+Parâmetros!D11))+(E152*(1+Parâmetros!C11)*(1+Parâmetros!D11)+(F152*(1+Parâmetros!D11))))/3)*(1+Parâmetros!E11)</f>
        <v>0</v>
      </c>
      <c r="H152" s="157">
        <f>G152*(1+Parâmetros!F11)</f>
        <v>0</v>
      </c>
      <c r="I152" s="157">
        <f>H152*(1+Parâmetros!G11)</f>
        <v>0</v>
      </c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/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1"/>
      <c r="EV152" s="81"/>
      <c r="EW152" s="81"/>
      <c r="EX152" s="81"/>
      <c r="EY152" s="81"/>
      <c r="EZ152" s="81"/>
      <c r="FA152" s="81"/>
      <c r="FB152" s="81"/>
      <c r="FC152" s="81"/>
      <c r="FD152" s="81"/>
      <c r="FE152" s="81"/>
      <c r="FF152" s="81"/>
      <c r="FG152" s="81"/>
      <c r="FH152" s="81"/>
      <c r="FI152" s="81"/>
      <c r="FJ152" s="81"/>
      <c r="FK152" s="81"/>
      <c r="FL152" s="81"/>
      <c r="FM152" s="81"/>
      <c r="FN152" s="81"/>
      <c r="FO152" s="81"/>
      <c r="FP152" s="81"/>
      <c r="FQ152" s="81"/>
      <c r="FR152" s="81"/>
      <c r="FS152" s="81"/>
      <c r="FT152" s="81"/>
      <c r="FU152" s="81"/>
    </row>
    <row r="153" spans="1:177" s="8" customFormat="1" ht="15">
      <c r="A153" s="155" t="s">
        <v>53</v>
      </c>
      <c r="B153" s="158" t="s">
        <v>344</v>
      </c>
      <c r="C153" s="71"/>
      <c r="D153" s="71"/>
      <c r="E153" s="71"/>
      <c r="F153" s="71"/>
      <c r="G153" s="133">
        <f>(((D153*(1+Parâmetros!B11)*(1+Parâmetros!C11)*(1+Parâmetros!D11))+(E153*(1+Parâmetros!C11)*(1+Parâmetros!D11)+(F153*(1+Parâmetros!D11))))/3)*(1+Parâmetros!E11)</f>
        <v>0</v>
      </c>
      <c r="H153" s="157">
        <f>G153*(1+Parâmetros!F11)</f>
        <v>0</v>
      </c>
      <c r="I153" s="157">
        <f>H153*(1+Parâmetros!G11)</f>
        <v>0</v>
      </c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  <c r="FN153" s="81"/>
      <c r="FO153" s="81"/>
      <c r="FP153" s="81"/>
      <c r="FQ153" s="81"/>
      <c r="FR153" s="81"/>
      <c r="FS153" s="81"/>
      <c r="FT153" s="81"/>
      <c r="FU153" s="81"/>
    </row>
    <row r="154" spans="1:177" s="8" customFormat="1" ht="15.75">
      <c r="A154" s="155" t="s">
        <v>53</v>
      </c>
      <c r="B154" s="158" t="s">
        <v>567</v>
      </c>
      <c r="C154" s="71"/>
      <c r="D154" s="71"/>
      <c r="E154" s="71"/>
      <c r="F154" s="71"/>
      <c r="G154" s="133">
        <f>((D154+E154+F154)/3)*(1+Parâmetros!E11)</f>
        <v>0</v>
      </c>
      <c r="H154" s="133">
        <f>((E154+F154+G154)/3)*(1+Parâmetros!F11)</f>
        <v>0</v>
      </c>
      <c r="I154" s="133">
        <f>((F154+G154+H154)/3)*(1+Parâmetros!G11)</f>
        <v>0</v>
      </c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/>
      <c r="EW154" s="81"/>
      <c r="EX154" s="81"/>
      <c r="EY154" s="81"/>
      <c r="EZ154" s="81"/>
      <c r="FA154" s="81"/>
      <c r="FB154" s="81"/>
      <c r="FC154" s="81"/>
      <c r="FD154" s="81"/>
      <c r="FE154" s="81"/>
      <c r="FF154" s="81"/>
      <c r="FG154" s="81"/>
      <c r="FH154" s="81"/>
      <c r="FI154" s="81"/>
      <c r="FJ154" s="81"/>
      <c r="FK154" s="81"/>
      <c r="FL154" s="81"/>
      <c r="FM154" s="81"/>
      <c r="FN154" s="81"/>
      <c r="FO154" s="81"/>
      <c r="FP154" s="81"/>
      <c r="FQ154" s="81"/>
      <c r="FR154" s="81"/>
      <c r="FS154" s="81"/>
      <c r="FT154" s="81"/>
      <c r="FU154" s="81"/>
    </row>
    <row r="155" spans="1:177" s="8" customFormat="1" ht="15.75">
      <c r="A155" s="155" t="s">
        <v>495</v>
      </c>
      <c r="B155" s="158" t="s">
        <v>501</v>
      </c>
      <c r="C155" s="71"/>
      <c r="D155" s="71"/>
      <c r="E155" s="71"/>
      <c r="F155" s="71"/>
      <c r="G155" s="133">
        <f>((D155+E155+F155)/3)*(1+Parâmetros!E11)</f>
        <v>0</v>
      </c>
      <c r="H155" s="133">
        <f>((E155+F155+G155)/3)*(1+Parâmetros!F11)</f>
        <v>0</v>
      </c>
      <c r="I155" s="133">
        <f>((F155+G155+H155)/3)*(1+Parâmetros!G11)</f>
        <v>0</v>
      </c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  <c r="FL155" s="81"/>
      <c r="FM155" s="81"/>
      <c r="FN155" s="81"/>
      <c r="FO155" s="81"/>
      <c r="FP155" s="81"/>
      <c r="FQ155" s="81"/>
      <c r="FR155" s="81"/>
      <c r="FS155" s="81"/>
      <c r="FT155" s="81"/>
      <c r="FU155" s="81"/>
    </row>
    <row r="156" spans="1:177" s="8" customFormat="1" ht="15">
      <c r="A156" s="155" t="s">
        <v>161</v>
      </c>
      <c r="B156" s="158" t="s">
        <v>503</v>
      </c>
      <c r="C156" s="160">
        <v>1.99</v>
      </c>
      <c r="D156" s="160"/>
      <c r="E156" s="160"/>
      <c r="F156" s="160"/>
      <c r="G156" s="157">
        <f>((G110-G17-G28-G73-G96-G98)-(G120+G121+G126+G127+G132+G133+G139+G140+G145+G146+G147+G151+G152+G124+G130+G136+G143+G149+G155))-2750000</f>
        <v>215757.08596970513</v>
      </c>
      <c r="H156" s="157">
        <f>((H110-H17-H28-H73-H96-H98)-(H120+H121+H126+H127+H132+H133+H139+H140+H145+H146+H147+H151+H152+H124+H130+H136+H143+H149+H155))</f>
        <v>4206758.415124927</v>
      </c>
      <c r="I156" s="157">
        <f>((I110-I17-I28-I73-I96-I98)-(I120+I121+I126+I127+I132+I133+I139+I140+I145+I146+I147+I151+I152+I124+I130+I136+I143+I149+I155))</f>
        <v>479072.93361967057</v>
      </c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  <c r="FN156" s="81"/>
      <c r="FO156" s="81"/>
      <c r="FP156" s="81"/>
      <c r="FQ156" s="81"/>
      <c r="FR156" s="81"/>
      <c r="FS156" s="81"/>
      <c r="FT156" s="81"/>
      <c r="FU156" s="81"/>
    </row>
    <row r="157" spans="1:177" ht="15">
      <c r="A157" s="155" t="s">
        <v>162</v>
      </c>
      <c r="B157" s="156" t="s">
        <v>504</v>
      </c>
      <c r="C157" s="160">
        <v>1.99</v>
      </c>
      <c r="D157" s="160"/>
      <c r="E157" s="160"/>
      <c r="F157" s="160"/>
      <c r="G157" s="157">
        <f>G17+G28+G73+G96+G98-G122-G128-G134-G141-G153</f>
        <v>0</v>
      </c>
      <c r="H157" s="157">
        <f>H17+H28+H73+H96+H98-H122-H128-H134-H141-H153</f>
        <v>0</v>
      </c>
      <c r="I157" s="157">
        <f>I17+I28+I73+I96+I98-I122-I128-I134-I141-I153</f>
        <v>0</v>
      </c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  <c r="FO157" s="67"/>
      <c r="FP157" s="67"/>
      <c r="FQ157" s="67"/>
      <c r="FR157" s="67"/>
      <c r="FS157" s="67"/>
      <c r="FT157" s="67"/>
      <c r="FU157" s="67"/>
    </row>
    <row r="158" spans="1:177" s="9" customFormat="1" ht="29.25" customHeight="1" thickBot="1">
      <c r="A158" s="159"/>
      <c r="B158" s="88" t="s">
        <v>502</v>
      </c>
      <c r="C158" s="89">
        <f>C118+C137</f>
        <v>12564552.58</v>
      </c>
      <c r="D158" s="89">
        <f>D118+D137</f>
        <v>12778255.700000001</v>
      </c>
      <c r="E158" s="89">
        <f>E118+E137</f>
        <v>9255137.88</v>
      </c>
      <c r="F158" s="89">
        <f>F118+F137</f>
        <v>17028000</v>
      </c>
      <c r="G158" s="89">
        <f>G118+G137+G156+G157</f>
        <v>18050227.477484707</v>
      </c>
      <c r="H158" s="89">
        <f>H118+H137+H156+H157</f>
        <v>23795550.116679627</v>
      </c>
      <c r="I158" s="89">
        <f>I118+I137+I156+I157</f>
        <v>26023928.124609217</v>
      </c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</row>
    <row r="159" spans="1:177" s="1" customFormat="1" ht="17.25" customHeight="1" hidden="1">
      <c r="A159" s="20"/>
      <c r="B159" s="24" t="s">
        <v>34</v>
      </c>
      <c r="C159" s="74"/>
      <c r="D159" s="75"/>
      <c r="E159" s="75"/>
      <c r="F159" s="75"/>
      <c r="G159" s="75"/>
      <c r="H159" s="75"/>
      <c r="I159" s="75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/>
      <c r="CA159" s="79"/>
      <c r="CB159" s="79"/>
      <c r="CC159" s="79"/>
      <c r="CD159" s="79"/>
      <c r="CE159" s="79"/>
      <c r="CF159" s="79"/>
      <c r="CG159" s="79"/>
      <c r="CH159" s="79"/>
      <c r="CI159" s="79"/>
      <c r="CJ159" s="79"/>
      <c r="CK159" s="79"/>
      <c r="CL159" s="79"/>
      <c r="CM159" s="79"/>
      <c r="CN159" s="79"/>
      <c r="CO159" s="79"/>
      <c r="CP159" s="79"/>
      <c r="CQ159" s="79"/>
      <c r="CR159" s="79"/>
      <c r="CS159" s="79"/>
      <c r="CT159" s="79"/>
      <c r="CU159" s="79"/>
      <c r="CV159" s="79"/>
      <c r="CW159" s="79"/>
      <c r="CX159" s="79"/>
      <c r="CY159" s="79"/>
      <c r="CZ159" s="79"/>
      <c r="DA159" s="79"/>
      <c r="DB159" s="79"/>
      <c r="DC159" s="79"/>
      <c r="DD159" s="79"/>
      <c r="DE159" s="79"/>
      <c r="DF159" s="79"/>
      <c r="DG159" s="79"/>
      <c r="DH159" s="79"/>
      <c r="DI159" s="79"/>
      <c r="DJ159" s="79"/>
      <c r="DK159" s="79"/>
      <c r="DL159" s="79"/>
      <c r="DM159" s="79"/>
      <c r="DN159" s="79"/>
      <c r="DO159" s="79"/>
      <c r="DP159" s="79"/>
      <c r="DQ159" s="79"/>
      <c r="DR159" s="79"/>
      <c r="DS159" s="79"/>
      <c r="DT159" s="79"/>
      <c r="DU159" s="79"/>
      <c r="DV159" s="79"/>
      <c r="DW159" s="79"/>
      <c r="DX159" s="79"/>
      <c r="DY159" s="79"/>
      <c r="DZ159" s="79"/>
      <c r="EA159" s="79"/>
      <c r="EB159" s="79"/>
      <c r="EC159" s="79"/>
      <c r="ED159" s="79"/>
      <c r="EE159" s="79"/>
      <c r="EF159" s="79"/>
      <c r="EG159" s="79"/>
      <c r="EH159" s="79"/>
      <c r="EI159" s="79"/>
      <c r="EJ159" s="79"/>
      <c r="EK159" s="79"/>
      <c r="EL159" s="79"/>
      <c r="EM159" s="79"/>
      <c r="EN159" s="79"/>
      <c r="EO159" s="79"/>
      <c r="EP159" s="79"/>
      <c r="EQ159" s="79"/>
      <c r="ER159" s="79"/>
      <c r="ES159" s="79"/>
      <c r="ET159" s="79"/>
      <c r="EU159" s="79"/>
      <c r="EV159" s="79"/>
      <c r="EW159" s="79"/>
      <c r="EX159" s="79"/>
      <c r="EY159" s="79"/>
      <c r="EZ159" s="79"/>
      <c r="FA159" s="79"/>
      <c r="FB159" s="79"/>
      <c r="FC159" s="79"/>
      <c r="FD159" s="79"/>
      <c r="FE159" s="79"/>
      <c r="FF159" s="79"/>
      <c r="FG159" s="79"/>
      <c r="FH159" s="79"/>
      <c r="FI159" s="79"/>
      <c r="FJ159" s="79"/>
      <c r="FK159" s="79"/>
      <c r="FL159" s="79"/>
      <c r="FM159" s="79"/>
      <c r="FN159" s="79"/>
      <c r="FO159" s="79"/>
      <c r="FP159" s="79"/>
      <c r="FQ159" s="79"/>
      <c r="FR159" s="79"/>
      <c r="FS159" s="79"/>
      <c r="FT159" s="79"/>
      <c r="FU159" s="79"/>
    </row>
    <row r="160" spans="1:177" s="1" customFormat="1" ht="17.25" customHeight="1" hidden="1">
      <c r="A160" s="21"/>
      <c r="B160" s="22" t="s">
        <v>7</v>
      </c>
      <c r="C160" s="23" t="s">
        <v>9</v>
      </c>
      <c r="D160" s="23" t="e">
        <f>IF(#REF!&gt;0,"REALIZADO","PROJETADO")</f>
        <v>#REF!</v>
      </c>
      <c r="E160" s="23" t="e">
        <f>IF(#REF!&gt;0,"REALIZADO","PROJETADO")</f>
        <v>#REF!</v>
      </c>
      <c r="F160" s="23" t="e">
        <f>IF(#REF!&gt;0,"REALIZADO","PROJETADO")</f>
        <v>#REF!</v>
      </c>
      <c r="G160" s="23" t="s">
        <v>12</v>
      </c>
      <c r="H160" s="23"/>
      <c r="I160" s="23" t="s">
        <v>12</v>
      </c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79"/>
      <c r="BY160" s="79"/>
      <c r="BZ160" s="79"/>
      <c r="CA160" s="79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79"/>
      <c r="CM160" s="79"/>
      <c r="CN160" s="79"/>
      <c r="CO160" s="79"/>
      <c r="CP160" s="79"/>
      <c r="CQ160" s="79"/>
      <c r="CR160" s="79"/>
      <c r="CS160" s="79"/>
      <c r="CT160" s="79"/>
      <c r="CU160" s="79"/>
      <c r="CV160" s="79"/>
      <c r="CW160" s="79"/>
      <c r="CX160" s="79"/>
      <c r="CY160" s="79"/>
      <c r="CZ160" s="79"/>
      <c r="DA160" s="79"/>
      <c r="DB160" s="79"/>
      <c r="DC160" s="79"/>
      <c r="DD160" s="79"/>
      <c r="DE160" s="79"/>
      <c r="DF160" s="79"/>
      <c r="DG160" s="79"/>
      <c r="DH160" s="79"/>
      <c r="DI160" s="79"/>
      <c r="DJ160" s="79"/>
      <c r="DK160" s="79"/>
      <c r="DL160" s="79"/>
      <c r="DM160" s="79"/>
      <c r="DN160" s="79"/>
      <c r="DO160" s="79"/>
      <c r="DP160" s="79"/>
      <c r="DQ160" s="79"/>
      <c r="DR160" s="79"/>
      <c r="DS160" s="79"/>
      <c r="DT160" s="79"/>
      <c r="DU160" s="79"/>
      <c r="DV160" s="79"/>
      <c r="DW160" s="79"/>
      <c r="DX160" s="79"/>
      <c r="DY160" s="79"/>
      <c r="DZ160" s="79"/>
      <c r="EA160" s="79"/>
      <c r="EB160" s="79"/>
      <c r="EC160" s="79"/>
      <c r="ED160" s="79"/>
      <c r="EE160" s="79"/>
      <c r="EF160" s="79"/>
      <c r="EG160" s="79"/>
      <c r="EH160" s="79"/>
      <c r="EI160" s="79"/>
      <c r="EJ160" s="79"/>
      <c r="EK160" s="79"/>
      <c r="EL160" s="79"/>
      <c r="EM160" s="79"/>
      <c r="EN160" s="79"/>
      <c r="EO160" s="79"/>
      <c r="EP160" s="79"/>
      <c r="EQ160" s="79"/>
      <c r="ER160" s="79"/>
      <c r="ES160" s="79"/>
      <c r="ET160" s="79"/>
      <c r="EU160" s="79"/>
      <c r="EV160" s="79"/>
      <c r="EW160" s="79"/>
      <c r="EX160" s="79"/>
      <c r="EY160" s="79"/>
      <c r="EZ160" s="79"/>
      <c r="FA160" s="79"/>
      <c r="FB160" s="79"/>
      <c r="FC160" s="79"/>
      <c r="FD160" s="79"/>
      <c r="FE160" s="79"/>
      <c r="FF160" s="79"/>
      <c r="FG160" s="79"/>
      <c r="FH160" s="79"/>
      <c r="FI160" s="79"/>
      <c r="FJ160" s="79"/>
      <c r="FK160" s="79"/>
      <c r="FL160" s="79"/>
      <c r="FM160" s="79"/>
      <c r="FN160" s="79"/>
      <c r="FO160" s="79"/>
      <c r="FP160" s="79"/>
      <c r="FQ160" s="79"/>
      <c r="FR160" s="79"/>
      <c r="FS160" s="79"/>
      <c r="FT160" s="79"/>
      <c r="FU160" s="79"/>
    </row>
    <row r="161" spans="1:177" s="1" customFormat="1" ht="17.25" customHeight="1" hidden="1">
      <c r="A161" s="21"/>
      <c r="B161" s="76" t="s">
        <v>6</v>
      </c>
      <c r="C161" s="77">
        <v>1999</v>
      </c>
      <c r="D161" s="77">
        <v>2000</v>
      </c>
      <c r="E161" s="77">
        <v>2001</v>
      </c>
      <c r="F161" s="77">
        <v>2002</v>
      </c>
      <c r="G161" s="77">
        <v>2003</v>
      </c>
      <c r="H161" s="77"/>
      <c r="I161" s="77">
        <v>2004</v>
      </c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79"/>
      <c r="BL161" s="79"/>
      <c r="BM161" s="79"/>
      <c r="BN161" s="79"/>
      <c r="BO161" s="79"/>
      <c r="BP161" s="79"/>
      <c r="BQ161" s="79"/>
      <c r="BR161" s="79"/>
      <c r="BS161" s="79"/>
      <c r="BT161" s="79"/>
      <c r="BU161" s="79"/>
      <c r="BV161" s="79"/>
      <c r="BW161" s="79"/>
      <c r="BX161" s="79"/>
      <c r="BY161" s="79"/>
      <c r="BZ161" s="79"/>
      <c r="CA161" s="79"/>
      <c r="CB161" s="79"/>
      <c r="CC161" s="79"/>
      <c r="CD161" s="79"/>
      <c r="CE161" s="79"/>
      <c r="CF161" s="79"/>
      <c r="CG161" s="79"/>
      <c r="CH161" s="79"/>
      <c r="CI161" s="79"/>
      <c r="CJ161" s="79"/>
      <c r="CK161" s="79"/>
      <c r="CL161" s="79"/>
      <c r="CM161" s="79"/>
      <c r="CN161" s="79"/>
      <c r="CO161" s="79"/>
      <c r="CP161" s="79"/>
      <c r="CQ161" s="79"/>
      <c r="CR161" s="79"/>
      <c r="CS161" s="79"/>
      <c r="CT161" s="79"/>
      <c r="CU161" s="79"/>
      <c r="CV161" s="79"/>
      <c r="CW161" s="79"/>
      <c r="CX161" s="79"/>
      <c r="CY161" s="79"/>
      <c r="CZ161" s="79"/>
      <c r="DA161" s="79"/>
      <c r="DB161" s="79"/>
      <c r="DC161" s="79"/>
      <c r="DD161" s="79"/>
      <c r="DE161" s="79"/>
      <c r="DF161" s="79"/>
      <c r="DG161" s="79"/>
      <c r="DH161" s="79"/>
      <c r="DI161" s="79"/>
      <c r="DJ161" s="79"/>
      <c r="DK161" s="79"/>
      <c r="DL161" s="79"/>
      <c r="DM161" s="79"/>
      <c r="DN161" s="79"/>
      <c r="DO161" s="79"/>
      <c r="DP161" s="79"/>
      <c r="DQ161" s="79"/>
      <c r="DR161" s="79"/>
      <c r="DS161" s="79"/>
      <c r="DT161" s="79"/>
      <c r="DU161" s="79"/>
      <c r="DV161" s="79"/>
      <c r="DW161" s="79"/>
      <c r="DX161" s="79"/>
      <c r="DY161" s="79"/>
      <c r="DZ161" s="79"/>
      <c r="EA161" s="79"/>
      <c r="EB161" s="79"/>
      <c r="EC161" s="79"/>
      <c r="ED161" s="79"/>
      <c r="EE161" s="79"/>
      <c r="EF161" s="79"/>
      <c r="EG161" s="79"/>
      <c r="EH161" s="79"/>
      <c r="EI161" s="79"/>
      <c r="EJ161" s="79"/>
      <c r="EK161" s="79"/>
      <c r="EL161" s="79"/>
      <c r="EM161" s="79"/>
      <c r="EN161" s="79"/>
      <c r="EO161" s="79"/>
      <c r="EP161" s="79"/>
      <c r="EQ161" s="79"/>
      <c r="ER161" s="79"/>
      <c r="ES161" s="79"/>
      <c r="ET161" s="79"/>
      <c r="EU161" s="79"/>
      <c r="EV161" s="79"/>
      <c r="EW161" s="79"/>
      <c r="EX161" s="79"/>
      <c r="EY161" s="79"/>
      <c r="EZ161" s="79"/>
      <c r="FA161" s="79"/>
      <c r="FB161" s="79"/>
      <c r="FC161" s="79"/>
      <c r="FD161" s="79"/>
      <c r="FE161" s="79"/>
      <c r="FF161" s="79"/>
      <c r="FG161" s="79"/>
      <c r="FH161" s="79"/>
      <c r="FI161" s="79"/>
      <c r="FJ161" s="79"/>
      <c r="FK161" s="79"/>
      <c r="FL161" s="79"/>
      <c r="FM161" s="79"/>
      <c r="FN161" s="79"/>
      <c r="FO161" s="79"/>
      <c r="FP161" s="79"/>
      <c r="FQ161" s="79"/>
      <c r="FR161" s="79"/>
      <c r="FS161" s="79"/>
      <c r="FT161" s="79"/>
      <c r="FU161" s="79"/>
    </row>
    <row r="162" spans="1:177" s="1" customFormat="1" ht="17.25" customHeight="1" hidden="1">
      <c r="A162" s="21"/>
      <c r="B162" s="24"/>
      <c r="C162" s="25"/>
      <c r="D162" s="25"/>
      <c r="E162" s="25"/>
      <c r="F162" s="25"/>
      <c r="G162" s="25"/>
      <c r="H162" s="25"/>
      <c r="I162" s="25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  <c r="BM162" s="79"/>
      <c r="BN162" s="79"/>
      <c r="BO162" s="79"/>
      <c r="BP162" s="79"/>
      <c r="BQ162" s="79"/>
      <c r="BR162" s="79"/>
      <c r="BS162" s="79"/>
      <c r="BT162" s="79"/>
      <c r="BU162" s="79"/>
      <c r="BV162" s="79"/>
      <c r="BW162" s="79"/>
      <c r="BX162" s="79"/>
      <c r="BY162" s="79"/>
      <c r="BZ162" s="79"/>
      <c r="CA162" s="79"/>
      <c r="CB162" s="79"/>
      <c r="CC162" s="79"/>
      <c r="CD162" s="79"/>
      <c r="CE162" s="79"/>
      <c r="CF162" s="79"/>
      <c r="CG162" s="79"/>
      <c r="CH162" s="79"/>
      <c r="CI162" s="79"/>
      <c r="CJ162" s="79"/>
      <c r="CK162" s="79"/>
      <c r="CL162" s="79"/>
      <c r="CM162" s="79"/>
      <c r="CN162" s="79"/>
      <c r="CO162" s="79"/>
      <c r="CP162" s="79"/>
      <c r="CQ162" s="79"/>
      <c r="CR162" s="79"/>
      <c r="CS162" s="79"/>
      <c r="CT162" s="79"/>
      <c r="CU162" s="79"/>
      <c r="CV162" s="79"/>
      <c r="CW162" s="79"/>
      <c r="CX162" s="79"/>
      <c r="CY162" s="79"/>
      <c r="CZ162" s="79"/>
      <c r="DA162" s="79"/>
      <c r="DB162" s="79"/>
      <c r="DC162" s="79"/>
      <c r="DD162" s="79"/>
      <c r="DE162" s="79"/>
      <c r="DF162" s="79"/>
      <c r="DG162" s="79"/>
      <c r="DH162" s="79"/>
      <c r="DI162" s="79"/>
      <c r="DJ162" s="79"/>
      <c r="DK162" s="79"/>
      <c r="DL162" s="79"/>
      <c r="DM162" s="79"/>
      <c r="DN162" s="79"/>
      <c r="DO162" s="79"/>
      <c r="DP162" s="79"/>
      <c r="DQ162" s="79"/>
      <c r="DR162" s="79"/>
      <c r="DS162" s="79"/>
      <c r="DT162" s="79"/>
      <c r="DU162" s="79"/>
      <c r="DV162" s="79"/>
      <c r="DW162" s="79"/>
      <c r="DX162" s="79"/>
      <c r="DY162" s="79"/>
      <c r="DZ162" s="79"/>
      <c r="EA162" s="79"/>
      <c r="EB162" s="79"/>
      <c r="EC162" s="79"/>
      <c r="ED162" s="79"/>
      <c r="EE162" s="79"/>
      <c r="EF162" s="79"/>
      <c r="EG162" s="79"/>
      <c r="EH162" s="79"/>
      <c r="EI162" s="79"/>
      <c r="EJ162" s="79"/>
      <c r="EK162" s="79"/>
      <c r="EL162" s="79"/>
      <c r="EM162" s="79"/>
      <c r="EN162" s="79"/>
      <c r="EO162" s="79"/>
      <c r="EP162" s="79"/>
      <c r="EQ162" s="79"/>
      <c r="ER162" s="79"/>
      <c r="ES162" s="79"/>
      <c r="ET162" s="79"/>
      <c r="EU162" s="79"/>
      <c r="EV162" s="79"/>
      <c r="EW162" s="79"/>
      <c r="EX162" s="79"/>
      <c r="EY162" s="79"/>
      <c r="EZ162" s="79"/>
      <c r="FA162" s="79"/>
      <c r="FB162" s="79"/>
      <c r="FC162" s="79"/>
      <c r="FD162" s="79"/>
      <c r="FE162" s="79"/>
      <c r="FF162" s="79"/>
      <c r="FG162" s="79"/>
      <c r="FH162" s="79"/>
      <c r="FI162" s="79"/>
      <c r="FJ162" s="79"/>
      <c r="FK162" s="79"/>
      <c r="FL162" s="79"/>
      <c r="FM162" s="79"/>
      <c r="FN162" s="79"/>
      <c r="FO162" s="79"/>
      <c r="FP162" s="79"/>
      <c r="FQ162" s="79"/>
      <c r="FR162" s="79"/>
      <c r="FS162" s="79"/>
      <c r="FT162" s="79"/>
      <c r="FU162" s="79"/>
    </row>
    <row r="163" spans="1:177" s="1" customFormat="1" ht="16.5" hidden="1" thickBot="1">
      <c r="A163" s="21"/>
      <c r="B163" s="24" t="s">
        <v>14</v>
      </c>
      <c r="C163" s="26" t="e">
        <f>C8-#REF!-C14+C167-#REF!</f>
        <v>#REF!</v>
      </c>
      <c r="D163" s="26" t="e">
        <f>D8-#REF!-D14+D167-#REF!</f>
        <v>#REF!</v>
      </c>
      <c r="E163" s="26" t="e">
        <f>E8-#REF!-E14+E167-#REF!</f>
        <v>#REF!</v>
      </c>
      <c r="F163" s="26" t="e">
        <f>F8-#REF!-F14+F167-#REF!</f>
        <v>#REF!</v>
      </c>
      <c r="G163" s="26" t="e">
        <f>G8-#REF!-G14+G167-#REF!</f>
        <v>#REF!</v>
      </c>
      <c r="H163" s="26"/>
      <c r="I163" s="26" t="e">
        <f>I8-#REF!-I14+I167-#REF!</f>
        <v>#REF!</v>
      </c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79"/>
      <c r="BO163" s="79"/>
      <c r="BP163" s="79"/>
      <c r="BQ163" s="79"/>
      <c r="BR163" s="79"/>
      <c r="BS163" s="79"/>
      <c r="BT163" s="79"/>
      <c r="BU163" s="79"/>
      <c r="BV163" s="79"/>
      <c r="BW163" s="79"/>
      <c r="BX163" s="79"/>
      <c r="BY163" s="79"/>
      <c r="BZ163" s="79"/>
      <c r="CA163" s="79"/>
      <c r="CB163" s="79"/>
      <c r="CC163" s="79"/>
      <c r="CD163" s="79"/>
      <c r="CE163" s="79"/>
      <c r="CF163" s="79"/>
      <c r="CG163" s="79"/>
      <c r="CH163" s="79"/>
      <c r="CI163" s="79"/>
      <c r="CJ163" s="79"/>
      <c r="CK163" s="79"/>
      <c r="CL163" s="79"/>
      <c r="CM163" s="79"/>
      <c r="CN163" s="79"/>
      <c r="CO163" s="79"/>
      <c r="CP163" s="79"/>
      <c r="CQ163" s="79"/>
      <c r="CR163" s="79"/>
      <c r="CS163" s="79"/>
      <c r="CT163" s="79"/>
      <c r="CU163" s="79"/>
      <c r="CV163" s="79"/>
      <c r="CW163" s="79"/>
      <c r="CX163" s="79"/>
      <c r="CY163" s="79"/>
      <c r="CZ163" s="79"/>
      <c r="DA163" s="79"/>
      <c r="DB163" s="79"/>
      <c r="DC163" s="79"/>
      <c r="DD163" s="79"/>
      <c r="DE163" s="79"/>
      <c r="DF163" s="79"/>
      <c r="DG163" s="79"/>
      <c r="DH163" s="79"/>
      <c r="DI163" s="79"/>
      <c r="DJ163" s="79"/>
      <c r="DK163" s="79"/>
      <c r="DL163" s="79"/>
      <c r="DM163" s="79"/>
      <c r="DN163" s="79"/>
      <c r="DO163" s="79"/>
      <c r="DP163" s="79"/>
      <c r="DQ163" s="79"/>
      <c r="DR163" s="79"/>
      <c r="DS163" s="79"/>
      <c r="DT163" s="79"/>
      <c r="DU163" s="79"/>
      <c r="DV163" s="79"/>
      <c r="DW163" s="79"/>
      <c r="DX163" s="79"/>
      <c r="DY163" s="79"/>
      <c r="DZ163" s="79"/>
      <c r="EA163" s="79"/>
      <c r="EB163" s="79"/>
      <c r="EC163" s="79"/>
      <c r="ED163" s="79"/>
      <c r="EE163" s="79"/>
      <c r="EF163" s="79"/>
      <c r="EG163" s="79"/>
      <c r="EH163" s="79"/>
      <c r="EI163" s="79"/>
      <c r="EJ163" s="79"/>
      <c r="EK163" s="79"/>
      <c r="EL163" s="79"/>
      <c r="EM163" s="79"/>
      <c r="EN163" s="79"/>
      <c r="EO163" s="79"/>
      <c r="EP163" s="79"/>
      <c r="EQ163" s="79"/>
      <c r="ER163" s="79"/>
      <c r="ES163" s="79"/>
      <c r="ET163" s="79"/>
      <c r="EU163" s="79"/>
      <c r="EV163" s="79"/>
      <c r="EW163" s="79"/>
      <c r="EX163" s="79"/>
      <c r="EY163" s="79"/>
      <c r="EZ163" s="79"/>
      <c r="FA163" s="79"/>
      <c r="FB163" s="79"/>
      <c r="FC163" s="79"/>
      <c r="FD163" s="79"/>
      <c r="FE163" s="79"/>
      <c r="FF163" s="79"/>
      <c r="FG163" s="79"/>
      <c r="FH163" s="79"/>
      <c r="FI163" s="79"/>
      <c r="FJ163" s="79"/>
      <c r="FK163" s="79"/>
      <c r="FL163" s="79"/>
      <c r="FM163" s="79"/>
      <c r="FN163" s="79"/>
      <c r="FO163" s="79"/>
      <c r="FP163" s="79"/>
      <c r="FQ163" s="79"/>
      <c r="FR163" s="79"/>
      <c r="FS163" s="79"/>
      <c r="FT163" s="79"/>
      <c r="FU163" s="79"/>
    </row>
    <row r="164" spans="1:177" s="1" customFormat="1" ht="16.5" hidden="1" thickBot="1">
      <c r="A164" s="21"/>
      <c r="B164" s="24" t="s">
        <v>15</v>
      </c>
      <c r="C164" s="26">
        <f>C9</f>
        <v>1021669.57</v>
      </c>
      <c r="D164" s="26">
        <f>D9</f>
        <v>1276724.18</v>
      </c>
      <c r="E164" s="26">
        <f>E9</f>
        <v>1216356.48</v>
      </c>
      <c r="F164" s="26">
        <f>F9</f>
        <v>1732500</v>
      </c>
      <c r="G164" s="26">
        <f>G9</f>
        <v>1870806.5280150818</v>
      </c>
      <c r="H164" s="26"/>
      <c r="I164" s="26">
        <f>I9</f>
        <v>2721415.9644243345</v>
      </c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  <c r="BL164" s="79"/>
      <c r="BM164" s="79"/>
      <c r="BN164" s="79"/>
      <c r="BO164" s="79"/>
      <c r="BP164" s="79"/>
      <c r="BQ164" s="79"/>
      <c r="BR164" s="79"/>
      <c r="BS164" s="79"/>
      <c r="BT164" s="79"/>
      <c r="BU164" s="79"/>
      <c r="BV164" s="79"/>
      <c r="BW164" s="79"/>
      <c r="BX164" s="79"/>
      <c r="BY164" s="79"/>
      <c r="BZ164" s="79"/>
      <c r="CA164" s="79"/>
      <c r="CB164" s="79"/>
      <c r="CC164" s="79"/>
      <c r="CD164" s="79"/>
      <c r="CE164" s="79"/>
      <c r="CF164" s="79"/>
      <c r="CG164" s="79"/>
      <c r="CH164" s="79"/>
      <c r="CI164" s="79"/>
      <c r="CJ164" s="79"/>
      <c r="CK164" s="79"/>
      <c r="CL164" s="79"/>
      <c r="CM164" s="79"/>
      <c r="CN164" s="79"/>
      <c r="CO164" s="79"/>
      <c r="CP164" s="79"/>
      <c r="CQ164" s="79"/>
      <c r="CR164" s="79"/>
      <c r="CS164" s="79"/>
      <c r="CT164" s="79"/>
      <c r="CU164" s="79"/>
      <c r="CV164" s="79"/>
      <c r="CW164" s="79"/>
      <c r="CX164" s="79"/>
      <c r="CY164" s="79"/>
      <c r="CZ164" s="79"/>
      <c r="DA164" s="79"/>
      <c r="DB164" s="79"/>
      <c r="DC164" s="79"/>
      <c r="DD164" s="79"/>
      <c r="DE164" s="79"/>
      <c r="DF164" s="79"/>
      <c r="DG164" s="79"/>
      <c r="DH164" s="79"/>
      <c r="DI164" s="79"/>
      <c r="DJ164" s="79"/>
      <c r="DK164" s="79"/>
      <c r="DL164" s="79"/>
      <c r="DM164" s="79"/>
      <c r="DN164" s="79"/>
      <c r="DO164" s="79"/>
      <c r="DP164" s="79"/>
      <c r="DQ164" s="79"/>
      <c r="DR164" s="79"/>
      <c r="DS164" s="79"/>
      <c r="DT164" s="79"/>
      <c r="DU164" s="79"/>
      <c r="DV164" s="79"/>
      <c r="DW164" s="79"/>
      <c r="DX164" s="79"/>
      <c r="DY164" s="79"/>
      <c r="DZ164" s="79"/>
      <c r="EA164" s="79"/>
      <c r="EB164" s="79"/>
      <c r="EC164" s="79"/>
      <c r="ED164" s="79"/>
      <c r="EE164" s="79"/>
      <c r="EF164" s="79"/>
      <c r="EG164" s="79"/>
      <c r="EH164" s="79"/>
      <c r="EI164" s="79"/>
      <c r="EJ164" s="79"/>
      <c r="EK164" s="79"/>
      <c r="EL164" s="79"/>
      <c r="EM164" s="79"/>
      <c r="EN164" s="79"/>
      <c r="EO164" s="79"/>
      <c r="EP164" s="79"/>
      <c r="EQ164" s="79"/>
      <c r="ER164" s="79"/>
      <c r="ES164" s="79"/>
      <c r="ET164" s="79"/>
      <c r="EU164" s="79"/>
      <c r="EV164" s="79"/>
      <c r="EW164" s="79"/>
      <c r="EX164" s="79"/>
      <c r="EY164" s="79"/>
      <c r="EZ164" s="79"/>
      <c r="FA164" s="79"/>
      <c r="FB164" s="79"/>
      <c r="FC164" s="79"/>
      <c r="FD164" s="79"/>
      <c r="FE164" s="79"/>
      <c r="FF164" s="79"/>
      <c r="FG164" s="79"/>
      <c r="FH164" s="79"/>
      <c r="FI164" s="79"/>
      <c r="FJ164" s="79"/>
      <c r="FK164" s="79"/>
      <c r="FL164" s="79"/>
      <c r="FM164" s="79"/>
      <c r="FN164" s="79"/>
      <c r="FO164" s="79"/>
      <c r="FP164" s="79"/>
      <c r="FQ164" s="79"/>
      <c r="FR164" s="79"/>
      <c r="FS164" s="79"/>
      <c r="FT164" s="79"/>
      <c r="FU164" s="79"/>
    </row>
    <row r="165" spans="1:177" s="1" customFormat="1" ht="16.5" hidden="1" thickBot="1">
      <c r="A165" s="21"/>
      <c r="B165" s="24" t="s">
        <v>16</v>
      </c>
      <c r="C165" s="26" t="e">
        <f>C19+C20+C21+#REF!+#REF!+#REF!+#REF!</f>
        <v>#REF!</v>
      </c>
      <c r="D165" s="26" t="e">
        <f>D19+D20+D21+#REF!+#REF!+#REF!+#REF!</f>
        <v>#REF!</v>
      </c>
      <c r="E165" s="26" t="e">
        <f>E19+E20+E21+#REF!+#REF!+#REF!+#REF!</f>
        <v>#REF!</v>
      </c>
      <c r="F165" s="26" t="e">
        <f>F19+F20+F21+#REF!+#REF!+#REF!+#REF!</f>
        <v>#REF!</v>
      </c>
      <c r="G165" s="26" t="e">
        <f>G19+G20+G21+#REF!+#REF!+#REF!+#REF!</f>
        <v>#REF!</v>
      </c>
      <c r="H165" s="26"/>
      <c r="I165" s="26" t="e">
        <f>I19+I20+I21+#REF!+#REF!+#REF!+#REF!</f>
        <v>#REF!</v>
      </c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79"/>
      <c r="BO165" s="79"/>
      <c r="BP165" s="79"/>
      <c r="BQ165" s="79"/>
      <c r="BR165" s="79"/>
      <c r="BS165" s="79"/>
      <c r="BT165" s="79"/>
      <c r="BU165" s="79"/>
      <c r="BV165" s="79"/>
      <c r="BW165" s="79"/>
      <c r="BX165" s="79"/>
      <c r="BY165" s="79"/>
      <c r="BZ165" s="79"/>
      <c r="CA165" s="79"/>
      <c r="CB165" s="79"/>
      <c r="CC165" s="79"/>
      <c r="CD165" s="79"/>
      <c r="CE165" s="79"/>
      <c r="CF165" s="79"/>
      <c r="CG165" s="79"/>
      <c r="CH165" s="79"/>
      <c r="CI165" s="79"/>
      <c r="CJ165" s="79"/>
      <c r="CK165" s="79"/>
      <c r="CL165" s="79"/>
      <c r="CM165" s="79"/>
      <c r="CN165" s="79"/>
      <c r="CO165" s="79"/>
      <c r="CP165" s="79"/>
      <c r="CQ165" s="79"/>
      <c r="CR165" s="79"/>
      <c r="CS165" s="79"/>
      <c r="CT165" s="79"/>
      <c r="CU165" s="79"/>
      <c r="CV165" s="79"/>
      <c r="CW165" s="79"/>
      <c r="CX165" s="79"/>
      <c r="CY165" s="79"/>
      <c r="CZ165" s="79"/>
      <c r="DA165" s="79"/>
      <c r="DB165" s="79"/>
      <c r="DC165" s="79"/>
      <c r="DD165" s="79"/>
      <c r="DE165" s="79"/>
      <c r="DF165" s="79"/>
      <c r="DG165" s="79"/>
      <c r="DH165" s="79"/>
      <c r="DI165" s="79"/>
      <c r="DJ165" s="79"/>
      <c r="DK165" s="79"/>
      <c r="DL165" s="79"/>
      <c r="DM165" s="79"/>
      <c r="DN165" s="79"/>
      <c r="DO165" s="79"/>
      <c r="DP165" s="79"/>
      <c r="DQ165" s="79"/>
      <c r="DR165" s="79"/>
      <c r="DS165" s="79"/>
      <c r="DT165" s="79"/>
      <c r="DU165" s="79"/>
      <c r="DV165" s="79"/>
      <c r="DW165" s="79"/>
      <c r="DX165" s="79"/>
      <c r="DY165" s="79"/>
      <c r="DZ165" s="79"/>
      <c r="EA165" s="79"/>
      <c r="EB165" s="79"/>
      <c r="EC165" s="79"/>
      <c r="ED165" s="79"/>
      <c r="EE165" s="79"/>
      <c r="EF165" s="79"/>
      <c r="EG165" s="79"/>
      <c r="EH165" s="79"/>
      <c r="EI165" s="79"/>
      <c r="EJ165" s="79"/>
      <c r="EK165" s="79"/>
      <c r="EL165" s="79"/>
      <c r="EM165" s="79"/>
      <c r="EN165" s="79"/>
      <c r="EO165" s="79"/>
      <c r="EP165" s="79"/>
      <c r="EQ165" s="79"/>
      <c r="ER165" s="79"/>
      <c r="ES165" s="79"/>
      <c r="ET165" s="79"/>
      <c r="EU165" s="79"/>
      <c r="EV165" s="79"/>
      <c r="EW165" s="79"/>
      <c r="EX165" s="79"/>
      <c r="EY165" s="79"/>
      <c r="EZ165" s="79"/>
      <c r="FA165" s="79"/>
      <c r="FB165" s="79"/>
      <c r="FC165" s="79"/>
      <c r="FD165" s="79"/>
      <c r="FE165" s="79"/>
      <c r="FF165" s="79"/>
      <c r="FG165" s="79"/>
      <c r="FH165" s="79"/>
      <c r="FI165" s="79"/>
      <c r="FJ165" s="79"/>
      <c r="FK165" s="79"/>
      <c r="FL165" s="79"/>
      <c r="FM165" s="79"/>
      <c r="FN165" s="79"/>
      <c r="FO165" s="79"/>
      <c r="FP165" s="79"/>
      <c r="FQ165" s="79"/>
      <c r="FR165" s="79"/>
      <c r="FS165" s="79"/>
      <c r="FT165" s="79"/>
      <c r="FU165" s="79"/>
    </row>
    <row r="166" spans="1:177" s="1" customFormat="1" ht="16.5" hidden="1" thickBot="1">
      <c r="A166" s="21"/>
      <c r="B166" s="24" t="s">
        <v>17</v>
      </c>
      <c r="C166" s="26" t="e">
        <f>#REF!</f>
        <v>#REF!</v>
      </c>
      <c r="D166" s="26" t="e">
        <f>#REF!</f>
        <v>#REF!</v>
      </c>
      <c r="E166" s="26" t="e">
        <f>#REF!</f>
        <v>#REF!</v>
      </c>
      <c r="F166" s="26" t="e">
        <f>#REF!</f>
        <v>#REF!</v>
      </c>
      <c r="G166" s="26" t="e">
        <f>#REF!</f>
        <v>#REF!</v>
      </c>
      <c r="H166" s="26"/>
      <c r="I166" s="26" t="e">
        <f>#REF!</f>
        <v>#REF!</v>
      </c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79"/>
      <c r="BO166" s="79"/>
      <c r="BP166" s="79"/>
      <c r="BQ166" s="79"/>
      <c r="BR166" s="79"/>
      <c r="BS166" s="79"/>
      <c r="BT166" s="79"/>
      <c r="BU166" s="79"/>
      <c r="BV166" s="79"/>
      <c r="BW166" s="79"/>
      <c r="BX166" s="79"/>
      <c r="BY166" s="79"/>
      <c r="BZ166" s="79"/>
      <c r="CA166" s="79"/>
      <c r="CB166" s="79"/>
      <c r="CC166" s="79"/>
      <c r="CD166" s="79"/>
      <c r="CE166" s="79"/>
      <c r="CF166" s="79"/>
      <c r="CG166" s="79"/>
      <c r="CH166" s="79"/>
      <c r="CI166" s="79"/>
      <c r="CJ166" s="79"/>
      <c r="CK166" s="79"/>
      <c r="CL166" s="79"/>
      <c r="CM166" s="79"/>
      <c r="CN166" s="79"/>
      <c r="CO166" s="79"/>
      <c r="CP166" s="79"/>
      <c r="CQ166" s="79"/>
      <c r="CR166" s="79"/>
      <c r="CS166" s="79"/>
      <c r="CT166" s="79"/>
      <c r="CU166" s="79"/>
      <c r="CV166" s="79"/>
      <c r="CW166" s="79"/>
      <c r="CX166" s="79"/>
      <c r="CY166" s="79"/>
      <c r="CZ166" s="79"/>
      <c r="DA166" s="79"/>
      <c r="DB166" s="79"/>
      <c r="DC166" s="79"/>
      <c r="DD166" s="79"/>
      <c r="DE166" s="79"/>
      <c r="DF166" s="79"/>
      <c r="DG166" s="79"/>
      <c r="DH166" s="79"/>
      <c r="DI166" s="79"/>
      <c r="DJ166" s="79"/>
      <c r="DK166" s="79"/>
      <c r="DL166" s="79"/>
      <c r="DM166" s="79"/>
      <c r="DN166" s="79"/>
      <c r="DO166" s="79"/>
      <c r="DP166" s="79"/>
      <c r="DQ166" s="79"/>
      <c r="DR166" s="79"/>
      <c r="DS166" s="79"/>
      <c r="DT166" s="79"/>
      <c r="DU166" s="79"/>
      <c r="DV166" s="79"/>
      <c r="DW166" s="79"/>
      <c r="DX166" s="79"/>
      <c r="DY166" s="79"/>
      <c r="DZ166" s="79"/>
      <c r="EA166" s="79"/>
      <c r="EB166" s="79"/>
      <c r="EC166" s="79"/>
      <c r="ED166" s="79"/>
      <c r="EE166" s="79"/>
      <c r="EF166" s="79"/>
      <c r="EG166" s="79"/>
      <c r="EH166" s="79"/>
      <c r="EI166" s="79"/>
      <c r="EJ166" s="79"/>
      <c r="EK166" s="79"/>
      <c r="EL166" s="79"/>
      <c r="EM166" s="79"/>
      <c r="EN166" s="79"/>
      <c r="EO166" s="79"/>
      <c r="EP166" s="79"/>
      <c r="EQ166" s="79"/>
      <c r="ER166" s="79"/>
      <c r="ES166" s="79"/>
      <c r="ET166" s="79"/>
      <c r="EU166" s="79"/>
      <c r="EV166" s="79"/>
      <c r="EW166" s="79"/>
      <c r="EX166" s="79"/>
      <c r="EY166" s="79"/>
      <c r="EZ166" s="79"/>
      <c r="FA166" s="79"/>
      <c r="FB166" s="79"/>
      <c r="FC166" s="79"/>
      <c r="FD166" s="79"/>
      <c r="FE166" s="79"/>
      <c r="FF166" s="79"/>
      <c r="FG166" s="79"/>
      <c r="FH166" s="79"/>
      <c r="FI166" s="79"/>
      <c r="FJ166" s="79"/>
      <c r="FK166" s="79"/>
      <c r="FL166" s="79"/>
      <c r="FM166" s="79"/>
      <c r="FN166" s="79"/>
      <c r="FO166" s="79"/>
      <c r="FP166" s="79"/>
      <c r="FQ166" s="79"/>
      <c r="FR166" s="79"/>
      <c r="FS166" s="79"/>
      <c r="FT166" s="79"/>
      <c r="FU166" s="79"/>
    </row>
    <row r="167" spans="1:177" s="1" customFormat="1" ht="16.5" hidden="1" thickBot="1">
      <c r="A167" s="21"/>
      <c r="B167" s="24" t="s">
        <v>18</v>
      </c>
      <c r="C167" s="26" t="e">
        <f>#REF!-#REF!</f>
        <v>#REF!</v>
      </c>
      <c r="D167" s="26" t="e">
        <f>#REF!-#REF!</f>
        <v>#REF!</v>
      </c>
      <c r="E167" s="26" t="e">
        <f>#REF!-#REF!</f>
        <v>#REF!</v>
      </c>
      <c r="F167" s="26" t="e">
        <f>#REF!-#REF!</f>
        <v>#REF!</v>
      </c>
      <c r="G167" s="26" t="e">
        <f>#REF!-#REF!</f>
        <v>#REF!</v>
      </c>
      <c r="H167" s="26"/>
      <c r="I167" s="26" t="e">
        <f>#REF!-#REF!</f>
        <v>#REF!</v>
      </c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  <c r="BR167" s="79"/>
      <c r="BS167" s="79"/>
      <c r="BT167" s="79"/>
      <c r="BU167" s="79"/>
      <c r="BV167" s="79"/>
      <c r="BW167" s="79"/>
      <c r="BX167" s="79"/>
      <c r="BY167" s="79"/>
      <c r="BZ167" s="79"/>
      <c r="CA167" s="79"/>
      <c r="CB167" s="79"/>
      <c r="CC167" s="79"/>
      <c r="CD167" s="79"/>
      <c r="CE167" s="79"/>
      <c r="CF167" s="79"/>
      <c r="CG167" s="79"/>
      <c r="CH167" s="79"/>
      <c r="CI167" s="79"/>
      <c r="CJ167" s="79"/>
      <c r="CK167" s="79"/>
      <c r="CL167" s="79"/>
      <c r="CM167" s="79"/>
      <c r="CN167" s="79"/>
      <c r="CO167" s="79"/>
      <c r="CP167" s="79"/>
      <c r="CQ167" s="79"/>
      <c r="CR167" s="79"/>
      <c r="CS167" s="79"/>
      <c r="CT167" s="79"/>
      <c r="CU167" s="79"/>
      <c r="CV167" s="79"/>
      <c r="CW167" s="79"/>
      <c r="CX167" s="79"/>
      <c r="CY167" s="79"/>
      <c r="CZ167" s="79"/>
      <c r="DA167" s="79"/>
      <c r="DB167" s="79"/>
      <c r="DC167" s="79"/>
      <c r="DD167" s="79"/>
      <c r="DE167" s="79"/>
      <c r="DF167" s="79"/>
      <c r="DG167" s="79"/>
      <c r="DH167" s="79"/>
      <c r="DI167" s="79"/>
      <c r="DJ167" s="79"/>
      <c r="DK167" s="79"/>
      <c r="DL167" s="79"/>
      <c r="DM167" s="79"/>
      <c r="DN167" s="79"/>
      <c r="DO167" s="79"/>
      <c r="DP167" s="79"/>
      <c r="DQ167" s="79"/>
      <c r="DR167" s="79"/>
      <c r="DS167" s="79"/>
      <c r="DT167" s="79"/>
      <c r="DU167" s="79"/>
      <c r="DV167" s="79"/>
      <c r="DW167" s="79"/>
      <c r="DX167" s="79"/>
      <c r="DY167" s="79"/>
      <c r="DZ167" s="79"/>
      <c r="EA167" s="79"/>
      <c r="EB167" s="79"/>
      <c r="EC167" s="79"/>
      <c r="ED167" s="79"/>
      <c r="EE167" s="79"/>
      <c r="EF167" s="79"/>
      <c r="EG167" s="79"/>
      <c r="EH167" s="79"/>
      <c r="EI167" s="79"/>
      <c r="EJ167" s="79"/>
      <c r="EK167" s="79"/>
      <c r="EL167" s="79"/>
      <c r="EM167" s="79"/>
      <c r="EN167" s="79"/>
      <c r="EO167" s="79"/>
      <c r="EP167" s="79"/>
      <c r="EQ167" s="79"/>
      <c r="ER167" s="79"/>
      <c r="ES167" s="79"/>
      <c r="ET167" s="79"/>
      <c r="EU167" s="79"/>
      <c r="EV167" s="79"/>
      <c r="EW167" s="79"/>
      <c r="EX167" s="79"/>
      <c r="EY167" s="79"/>
      <c r="EZ167" s="79"/>
      <c r="FA167" s="79"/>
      <c r="FB167" s="79"/>
      <c r="FC167" s="79"/>
      <c r="FD167" s="79"/>
      <c r="FE167" s="79"/>
      <c r="FF167" s="79"/>
      <c r="FG167" s="79"/>
      <c r="FH167" s="79"/>
      <c r="FI167" s="79"/>
      <c r="FJ167" s="79"/>
      <c r="FK167" s="79"/>
      <c r="FL167" s="79"/>
      <c r="FM167" s="79"/>
      <c r="FN167" s="79"/>
      <c r="FO167" s="79"/>
      <c r="FP167" s="79"/>
      <c r="FQ167" s="79"/>
      <c r="FR167" s="79"/>
      <c r="FS167" s="79"/>
      <c r="FT167" s="79"/>
      <c r="FU167" s="79"/>
    </row>
    <row r="168" spans="1:177" s="1" customFormat="1" ht="16.5" hidden="1" thickBot="1">
      <c r="A168" s="21"/>
      <c r="B168" s="24" t="s">
        <v>19</v>
      </c>
      <c r="C168" s="26" t="e">
        <f>#REF!</f>
        <v>#REF!</v>
      </c>
      <c r="D168" s="26" t="e">
        <f>#REF!</f>
        <v>#REF!</v>
      </c>
      <c r="E168" s="26" t="e">
        <f>#REF!</f>
        <v>#REF!</v>
      </c>
      <c r="F168" s="26" t="e">
        <f>#REF!</f>
        <v>#REF!</v>
      </c>
      <c r="G168" s="26" t="e">
        <f>#REF!</f>
        <v>#REF!</v>
      </c>
      <c r="H168" s="26"/>
      <c r="I168" s="26" t="e">
        <f>#REF!</f>
        <v>#REF!</v>
      </c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  <c r="BM168" s="79"/>
      <c r="BN168" s="79"/>
      <c r="BO168" s="79"/>
      <c r="BP168" s="79"/>
      <c r="BQ168" s="79"/>
      <c r="BR168" s="79"/>
      <c r="BS168" s="79"/>
      <c r="BT168" s="79"/>
      <c r="BU168" s="79"/>
      <c r="BV168" s="79"/>
      <c r="BW168" s="79"/>
      <c r="BX168" s="79"/>
      <c r="BY168" s="79"/>
      <c r="BZ168" s="79"/>
      <c r="CA168" s="79"/>
      <c r="CB168" s="79"/>
      <c r="CC168" s="79"/>
      <c r="CD168" s="79"/>
      <c r="CE168" s="79"/>
      <c r="CF168" s="79"/>
      <c r="CG168" s="79"/>
      <c r="CH168" s="79"/>
      <c r="CI168" s="79"/>
      <c r="CJ168" s="79"/>
      <c r="CK168" s="79"/>
      <c r="CL168" s="79"/>
      <c r="CM168" s="79"/>
      <c r="CN168" s="79"/>
      <c r="CO168" s="79"/>
      <c r="CP168" s="79"/>
      <c r="CQ168" s="79"/>
      <c r="CR168" s="79"/>
      <c r="CS168" s="79"/>
      <c r="CT168" s="79"/>
      <c r="CU168" s="79"/>
      <c r="CV168" s="79"/>
      <c r="CW168" s="79"/>
      <c r="CX168" s="79"/>
      <c r="CY168" s="79"/>
      <c r="CZ168" s="79"/>
      <c r="DA168" s="79"/>
      <c r="DB168" s="79"/>
      <c r="DC168" s="79"/>
      <c r="DD168" s="79"/>
      <c r="DE168" s="79"/>
      <c r="DF168" s="79"/>
      <c r="DG168" s="79"/>
      <c r="DH168" s="79"/>
      <c r="DI168" s="79"/>
      <c r="DJ168" s="79"/>
      <c r="DK168" s="79"/>
      <c r="DL168" s="79"/>
      <c r="DM168" s="79"/>
      <c r="DN168" s="79"/>
      <c r="DO168" s="79"/>
      <c r="DP168" s="79"/>
      <c r="DQ168" s="79"/>
      <c r="DR168" s="79"/>
      <c r="DS168" s="79"/>
      <c r="DT168" s="79"/>
      <c r="DU168" s="79"/>
      <c r="DV168" s="79"/>
      <c r="DW168" s="79"/>
      <c r="DX168" s="79"/>
      <c r="DY168" s="79"/>
      <c r="DZ168" s="79"/>
      <c r="EA168" s="79"/>
      <c r="EB168" s="79"/>
      <c r="EC168" s="79"/>
      <c r="ED168" s="79"/>
      <c r="EE168" s="79"/>
      <c r="EF168" s="79"/>
      <c r="EG168" s="79"/>
      <c r="EH168" s="79"/>
      <c r="EI168" s="79"/>
      <c r="EJ168" s="79"/>
      <c r="EK168" s="79"/>
      <c r="EL168" s="79"/>
      <c r="EM168" s="79"/>
      <c r="EN168" s="79"/>
      <c r="EO168" s="79"/>
      <c r="EP168" s="79"/>
      <c r="EQ168" s="79"/>
      <c r="ER168" s="79"/>
      <c r="ES168" s="79"/>
      <c r="ET168" s="79"/>
      <c r="EU168" s="79"/>
      <c r="EV168" s="79"/>
      <c r="EW168" s="79"/>
      <c r="EX168" s="79"/>
      <c r="EY168" s="79"/>
      <c r="EZ168" s="79"/>
      <c r="FA168" s="79"/>
      <c r="FB168" s="79"/>
      <c r="FC168" s="79"/>
      <c r="FD168" s="79"/>
      <c r="FE168" s="79"/>
      <c r="FF168" s="79"/>
      <c r="FG168" s="79"/>
      <c r="FH168" s="79"/>
      <c r="FI168" s="79"/>
      <c r="FJ168" s="79"/>
      <c r="FK168" s="79"/>
      <c r="FL168" s="79"/>
      <c r="FM168" s="79"/>
      <c r="FN168" s="79"/>
      <c r="FO168" s="79"/>
      <c r="FP168" s="79"/>
      <c r="FQ168" s="79"/>
      <c r="FR168" s="79"/>
      <c r="FS168" s="79"/>
      <c r="FT168" s="79"/>
      <c r="FU168" s="79"/>
    </row>
    <row r="169" spans="1:177" s="1" customFormat="1" ht="16.5" hidden="1" thickBot="1">
      <c r="A169" s="21"/>
      <c r="B169" s="24" t="s">
        <v>20</v>
      </c>
      <c r="C169" s="26" t="e">
        <f>#REF!</f>
        <v>#REF!</v>
      </c>
      <c r="D169" s="26" t="e">
        <f>#REF!</f>
        <v>#REF!</v>
      </c>
      <c r="E169" s="26" t="e">
        <f>#REF!</f>
        <v>#REF!</v>
      </c>
      <c r="F169" s="26" t="e">
        <f>#REF!</f>
        <v>#REF!</v>
      </c>
      <c r="G169" s="26" t="e">
        <f>#REF!</f>
        <v>#REF!</v>
      </c>
      <c r="H169" s="26"/>
      <c r="I169" s="26" t="e">
        <f>#REF!</f>
        <v>#REF!</v>
      </c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79"/>
      <c r="BO169" s="79"/>
      <c r="BP169" s="79"/>
      <c r="BQ169" s="79"/>
      <c r="BR169" s="79"/>
      <c r="BS169" s="79"/>
      <c r="BT169" s="79"/>
      <c r="BU169" s="79"/>
      <c r="BV169" s="79"/>
      <c r="BW169" s="79"/>
      <c r="BX169" s="79"/>
      <c r="BY169" s="79"/>
      <c r="BZ169" s="79"/>
      <c r="CA169" s="79"/>
      <c r="CB169" s="79"/>
      <c r="CC169" s="79"/>
      <c r="CD169" s="79"/>
      <c r="CE169" s="79"/>
      <c r="CF169" s="79"/>
      <c r="CG169" s="79"/>
      <c r="CH169" s="79"/>
      <c r="CI169" s="79"/>
      <c r="CJ169" s="79"/>
      <c r="CK169" s="79"/>
      <c r="CL169" s="79"/>
      <c r="CM169" s="79"/>
      <c r="CN169" s="79"/>
      <c r="CO169" s="79"/>
      <c r="CP169" s="79"/>
      <c r="CQ169" s="79"/>
      <c r="CR169" s="79"/>
      <c r="CS169" s="79"/>
      <c r="CT169" s="79"/>
      <c r="CU169" s="79"/>
      <c r="CV169" s="79"/>
      <c r="CW169" s="79"/>
      <c r="CX169" s="79"/>
      <c r="CY169" s="79"/>
      <c r="CZ169" s="79"/>
      <c r="DA169" s="79"/>
      <c r="DB169" s="79"/>
      <c r="DC169" s="79"/>
      <c r="DD169" s="79"/>
      <c r="DE169" s="79"/>
      <c r="DF169" s="79"/>
      <c r="DG169" s="79"/>
      <c r="DH169" s="79"/>
      <c r="DI169" s="79"/>
      <c r="DJ169" s="79"/>
      <c r="DK169" s="79"/>
      <c r="DL169" s="79"/>
      <c r="DM169" s="79"/>
      <c r="DN169" s="79"/>
      <c r="DO169" s="79"/>
      <c r="DP169" s="79"/>
      <c r="DQ169" s="79"/>
      <c r="DR169" s="79"/>
      <c r="DS169" s="79"/>
      <c r="DT169" s="79"/>
      <c r="DU169" s="79"/>
      <c r="DV169" s="79"/>
      <c r="DW169" s="79"/>
      <c r="DX169" s="79"/>
      <c r="DY169" s="79"/>
      <c r="DZ169" s="79"/>
      <c r="EA169" s="79"/>
      <c r="EB169" s="79"/>
      <c r="EC169" s="79"/>
      <c r="ED169" s="79"/>
      <c r="EE169" s="79"/>
      <c r="EF169" s="79"/>
      <c r="EG169" s="79"/>
      <c r="EH169" s="79"/>
      <c r="EI169" s="79"/>
      <c r="EJ169" s="79"/>
      <c r="EK169" s="79"/>
      <c r="EL169" s="79"/>
      <c r="EM169" s="79"/>
      <c r="EN169" s="79"/>
      <c r="EO169" s="79"/>
      <c r="EP169" s="79"/>
      <c r="EQ169" s="79"/>
      <c r="ER169" s="79"/>
      <c r="ES169" s="79"/>
      <c r="ET169" s="79"/>
      <c r="EU169" s="79"/>
      <c r="EV169" s="79"/>
      <c r="EW169" s="79"/>
      <c r="EX169" s="79"/>
      <c r="EY169" s="79"/>
      <c r="EZ169" s="79"/>
      <c r="FA169" s="79"/>
      <c r="FB169" s="79"/>
      <c r="FC169" s="79"/>
      <c r="FD169" s="79"/>
      <c r="FE169" s="79"/>
      <c r="FF169" s="79"/>
      <c r="FG169" s="79"/>
      <c r="FH169" s="79"/>
      <c r="FI169" s="79"/>
      <c r="FJ169" s="79"/>
      <c r="FK169" s="79"/>
      <c r="FL169" s="79"/>
      <c r="FM169" s="79"/>
      <c r="FN169" s="79"/>
      <c r="FO169" s="79"/>
      <c r="FP169" s="79"/>
      <c r="FQ169" s="79"/>
      <c r="FR169" s="79"/>
      <c r="FS169" s="79"/>
      <c r="FT169" s="79"/>
      <c r="FU169" s="79"/>
    </row>
    <row r="170" spans="1:177" s="1" customFormat="1" ht="16.5" hidden="1" thickBot="1">
      <c r="A170" s="21"/>
      <c r="B170" s="24" t="s">
        <v>21</v>
      </c>
      <c r="C170" s="26" t="e">
        <f>#REF!</f>
        <v>#REF!</v>
      </c>
      <c r="D170" s="26" t="e">
        <f>#REF!</f>
        <v>#REF!</v>
      </c>
      <c r="E170" s="26" t="e">
        <f>#REF!</f>
        <v>#REF!</v>
      </c>
      <c r="F170" s="26" t="e">
        <f>#REF!</f>
        <v>#REF!</v>
      </c>
      <c r="G170" s="26" t="e">
        <f>#REF!</f>
        <v>#REF!</v>
      </c>
      <c r="H170" s="26"/>
      <c r="I170" s="26" t="e">
        <f>#REF!</f>
        <v>#REF!</v>
      </c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  <c r="BN170" s="79"/>
      <c r="BO170" s="79"/>
      <c r="BP170" s="79"/>
      <c r="BQ170" s="79"/>
      <c r="BR170" s="79"/>
      <c r="BS170" s="79"/>
      <c r="BT170" s="79"/>
      <c r="BU170" s="79"/>
      <c r="BV170" s="79"/>
      <c r="BW170" s="79"/>
      <c r="BX170" s="79"/>
      <c r="BY170" s="79"/>
      <c r="BZ170" s="79"/>
      <c r="CA170" s="79"/>
      <c r="CB170" s="79"/>
      <c r="CC170" s="79"/>
      <c r="CD170" s="79"/>
      <c r="CE170" s="79"/>
      <c r="CF170" s="79"/>
      <c r="CG170" s="79"/>
      <c r="CH170" s="79"/>
      <c r="CI170" s="79"/>
      <c r="CJ170" s="79"/>
      <c r="CK170" s="79"/>
      <c r="CL170" s="79"/>
      <c r="CM170" s="79"/>
      <c r="CN170" s="79"/>
      <c r="CO170" s="79"/>
      <c r="CP170" s="79"/>
      <c r="CQ170" s="79"/>
      <c r="CR170" s="79"/>
      <c r="CS170" s="79"/>
      <c r="CT170" s="79"/>
      <c r="CU170" s="79"/>
      <c r="CV170" s="79"/>
      <c r="CW170" s="79"/>
      <c r="CX170" s="79"/>
      <c r="CY170" s="79"/>
      <c r="CZ170" s="79"/>
      <c r="DA170" s="79"/>
      <c r="DB170" s="79"/>
      <c r="DC170" s="79"/>
      <c r="DD170" s="79"/>
      <c r="DE170" s="79"/>
      <c r="DF170" s="79"/>
      <c r="DG170" s="79"/>
      <c r="DH170" s="79"/>
      <c r="DI170" s="79"/>
      <c r="DJ170" s="79"/>
      <c r="DK170" s="79"/>
      <c r="DL170" s="79"/>
      <c r="DM170" s="79"/>
      <c r="DN170" s="79"/>
      <c r="DO170" s="79"/>
      <c r="DP170" s="79"/>
      <c r="DQ170" s="79"/>
      <c r="DR170" s="79"/>
      <c r="DS170" s="79"/>
      <c r="DT170" s="79"/>
      <c r="DU170" s="79"/>
      <c r="DV170" s="79"/>
      <c r="DW170" s="79"/>
      <c r="DX170" s="79"/>
      <c r="DY170" s="79"/>
      <c r="DZ170" s="79"/>
      <c r="EA170" s="79"/>
      <c r="EB170" s="79"/>
      <c r="EC170" s="79"/>
      <c r="ED170" s="79"/>
      <c r="EE170" s="79"/>
      <c r="EF170" s="79"/>
      <c r="EG170" s="79"/>
      <c r="EH170" s="79"/>
      <c r="EI170" s="79"/>
      <c r="EJ170" s="79"/>
      <c r="EK170" s="79"/>
      <c r="EL170" s="79"/>
      <c r="EM170" s="79"/>
      <c r="EN170" s="79"/>
      <c r="EO170" s="79"/>
      <c r="EP170" s="79"/>
      <c r="EQ170" s="79"/>
      <c r="ER170" s="79"/>
      <c r="ES170" s="79"/>
      <c r="ET170" s="79"/>
      <c r="EU170" s="79"/>
      <c r="EV170" s="79"/>
      <c r="EW170" s="79"/>
      <c r="EX170" s="79"/>
      <c r="EY170" s="79"/>
      <c r="EZ170" s="79"/>
      <c r="FA170" s="79"/>
      <c r="FB170" s="79"/>
      <c r="FC170" s="79"/>
      <c r="FD170" s="79"/>
      <c r="FE170" s="79"/>
      <c r="FF170" s="79"/>
      <c r="FG170" s="79"/>
      <c r="FH170" s="79"/>
      <c r="FI170" s="79"/>
      <c r="FJ170" s="79"/>
      <c r="FK170" s="79"/>
      <c r="FL170" s="79"/>
      <c r="FM170" s="79"/>
      <c r="FN170" s="79"/>
      <c r="FO170" s="79"/>
      <c r="FP170" s="79"/>
      <c r="FQ170" s="79"/>
      <c r="FR170" s="79"/>
      <c r="FS170" s="79"/>
      <c r="FT170" s="79"/>
      <c r="FU170" s="79"/>
    </row>
    <row r="171" spans="1:177" s="1" customFormat="1" ht="16.5" hidden="1" thickBot="1">
      <c r="A171" s="21"/>
      <c r="B171" s="24" t="s">
        <v>22</v>
      </c>
      <c r="C171" s="26" t="e">
        <f>#REF!</f>
        <v>#REF!</v>
      </c>
      <c r="D171" s="26" t="e">
        <f>#REF!</f>
        <v>#REF!</v>
      </c>
      <c r="E171" s="26" t="e">
        <f>#REF!</f>
        <v>#REF!</v>
      </c>
      <c r="F171" s="26" t="e">
        <f>#REF!</f>
        <v>#REF!</v>
      </c>
      <c r="G171" s="26" t="e">
        <f>#REF!</f>
        <v>#REF!</v>
      </c>
      <c r="H171" s="26"/>
      <c r="I171" s="26" t="e">
        <f>#REF!</f>
        <v>#REF!</v>
      </c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79"/>
      <c r="BT171" s="79"/>
      <c r="BU171" s="79"/>
      <c r="BV171" s="79"/>
      <c r="BW171" s="79"/>
      <c r="BX171" s="79"/>
      <c r="BY171" s="79"/>
      <c r="BZ171" s="79"/>
      <c r="CA171" s="79"/>
      <c r="CB171" s="79"/>
      <c r="CC171" s="79"/>
      <c r="CD171" s="79"/>
      <c r="CE171" s="79"/>
      <c r="CF171" s="79"/>
      <c r="CG171" s="79"/>
      <c r="CH171" s="79"/>
      <c r="CI171" s="79"/>
      <c r="CJ171" s="79"/>
      <c r="CK171" s="79"/>
      <c r="CL171" s="79"/>
      <c r="CM171" s="79"/>
      <c r="CN171" s="79"/>
      <c r="CO171" s="79"/>
      <c r="CP171" s="79"/>
      <c r="CQ171" s="79"/>
      <c r="CR171" s="79"/>
      <c r="CS171" s="79"/>
      <c r="CT171" s="79"/>
      <c r="CU171" s="79"/>
      <c r="CV171" s="79"/>
      <c r="CW171" s="79"/>
      <c r="CX171" s="79"/>
      <c r="CY171" s="79"/>
      <c r="CZ171" s="79"/>
      <c r="DA171" s="79"/>
      <c r="DB171" s="79"/>
      <c r="DC171" s="79"/>
      <c r="DD171" s="79"/>
      <c r="DE171" s="79"/>
      <c r="DF171" s="79"/>
      <c r="DG171" s="79"/>
      <c r="DH171" s="79"/>
      <c r="DI171" s="79"/>
      <c r="DJ171" s="79"/>
      <c r="DK171" s="79"/>
      <c r="DL171" s="79"/>
      <c r="DM171" s="79"/>
      <c r="DN171" s="79"/>
      <c r="DO171" s="79"/>
      <c r="DP171" s="79"/>
      <c r="DQ171" s="79"/>
      <c r="DR171" s="79"/>
      <c r="DS171" s="79"/>
      <c r="DT171" s="79"/>
      <c r="DU171" s="79"/>
      <c r="DV171" s="79"/>
      <c r="DW171" s="79"/>
      <c r="DX171" s="79"/>
      <c r="DY171" s="79"/>
      <c r="DZ171" s="79"/>
      <c r="EA171" s="79"/>
      <c r="EB171" s="79"/>
      <c r="EC171" s="79"/>
      <c r="ED171" s="79"/>
      <c r="EE171" s="79"/>
      <c r="EF171" s="79"/>
      <c r="EG171" s="79"/>
      <c r="EH171" s="79"/>
      <c r="EI171" s="79"/>
      <c r="EJ171" s="79"/>
      <c r="EK171" s="79"/>
      <c r="EL171" s="79"/>
      <c r="EM171" s="79"/>
      <c r="EN171" s="79"/>
      <c r="EO171" s="79"/>
      <c r="EP171" s="79"/>
      <c r="EQ171" s="79"/>
      <c r="ER171" s="79"/>
      <c r="ES171" s="79"/>
      <c r="ET171" s="79"/>
      <c r="EU171" s="79"/>
      <c r="EV171" s="79"/>
      <c r="EW171" s="79"/>
      <c r="EX171" s="79"/>
      <c r="EY171" s="79"/>
      <c r="EZ171" s="79"/>
      <c r="FA171" s="79"/>
      <c r="FB171" s="79"/>
      <c r="FC171" s="79"/>
      <c r="FD171" s="79"/>
      <c r="FE171" s="79"/>
      <c r="FF171" s="79"/>
      <c r="FG171" s="79"/>
      <c r="FH171" s="79"/>
      <c r="FI171" s="79"/>
      <c r="FJ171" s="79"/>
      <c r="FK171" s="79"/>
      <c r="FL171" s="79"/>
      <c r="FM171" s="79"/>
      <c r="FN171" s="79"/>
      <c r="FO171" s="79"/>
      <c r="FP171" s="79"/>
      <c r="FQ171" s="79"/>
      <c r="FR171" s="79"/>
      <c r="FS171" s="79"/>
      <c r="FT171" s="79"/>
      <c r="FU171" s="79"/>
    </row>
    <row r="172" spans="1:177" s="1" customFormat="1" ht="16.5" hidden="1" thickBot="1">
      <c r="A172" s="21"/>
      <c r="B172" s="24" t="s">
        <v>23</v>
      </c>
      <c r="C172" s="26" t="e">
        <f>#REF!+#REF!+C145+C146+C150+#REF!+C157+C158+C125+#REF!</f>
        <v>#REF!</v>
      </c>
      <c r="D172" s="26" t="e">
        <f>#REF!+#REF!+D145+D146+D150+#REF!+D157+D158+D125+#REF!</f>
        <v>#REF!</v>
      </c>
      <c r="E172" s="26" t="e">
        <f>#REF!+#REF!+E145+E146+E150+#REF!+E157+E158+E125+#REF!</f>
        <v>#REF!</v>
      </c>
      <c r="F172" s="26" t="e">
        <f>#REF!+#REF!+F145+F146+F150+#REF!+F157+F158+F125+#REF!</f>
        <v>#REF!</v>
      </c>
      <c r="G172" s="26" t="e">
        <f>#REF!+#REF!+G145+G146+G150+#REF!+G157+G158+G125+#REF!</f>
        <v>#REF!</v>
      </c>
      <c r="H172" s="26"/>
      <c r="I172" s="26" t="e">
        <f>#REF!+#REF!+I145+I146+I150+#REF!+I157+I158+I125+#REF!</f>
        <v>#REF!</v>
      </c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  <c r="BI172" s="79"/>
      <c r="BJ172" s="79"/>
      <c r="BK172" s="79"/>
      <c r="BL172" s="79"/>
      <c r="BM172" s="79"/>
      <c r="BN172" s="79"/>
      <c r="BO172" s="79"/>
      <c r="BP172" s="79"/>
      <c r="BQ172" s="79"/>
      <c r="BR172" s="79"/>
      <c r="BS172" s="79"/>
      <c r="BT172" s="79"/>
      <c r="BU172" s="79"/>
      <c r="BV172" s="79"/>
      <c r="BW172" s="79"/>
      <c r="BX172" s="79"/>
      <c r="BY172" s="79"/>
      <c r="BZ172" s="79"/>
      <c r="CA172" s="79"/>
      <c r="CB172" s="79"/>
      <c r="CC172" s="79"/>
      <c r="CD172" s="79"/>
      <c r="CE172" s="79"/>
      <c r="CF172" s="79"/>
      <c r="CG172" s="79"/>
      <c r="CH172" s="79"/>
      <c r="CI172" s="79"/>
      <c r="CJ172" s="79"/>
      <c r="CK172" s="79"/>
      <c r="CL172" s="79"/>
      <c r="CM172" s="79"/>
      <c r="CN172" s="79"/>
      <c r="CO172" s="79"/>
      <c r="CP172" s="79"/>
      <c r="CQ172" s="79"/>
      <c r="CR172" s="79"/>
      <c r="CS172" s="79"/>
      <c r="CT172" s="79"/>
      <c r="CU172" s="79"/>
      <c r="CV172" s="79"/>
      <c r="CW172" s="79"/>
      <c r="CX172" s="79"/>
      <c r="CY172" s="79"/>
      <c r="CZ172" s="79"/>
      <c r="DA172" s="79"/>
      <c r="DB172" s="79"/>
      <c r="DC172" s="79"/>
      <c r="DD172" s="79"/>
      <c r="DE172" s="79"/>
      <c r="DF172" s="79"/>
      <c r="DG172" s="79"/>
      <c r="DH172" s="79"/>
      <c r="DI172" s="79"/>
      <c r="DJ172" s="79"/>
      <c r="DK172" s="79"/>
      <c r="DL172" s="79"/>
      <c r="DM172" s="79"/>
      <c r="DN172" s="79"/>
      <c r="DO172" s="79"/>
      <c r="DP172" s="79"/>
      <c r="DQ172" s="79"/>
      <c r="DR172" s="79"/>
      <c r="DS172" s="79"/>
      <c r="DT172" s="79"/>
      <c r="DU172" s="79"/>
      <c r="DV172" s="79"/>
      <c r="DW172" s="79"/>
      <c r="DX172" s="79"/>
      <c r="DY172" s="79"/>
      <c r="DZ172" s="79"/>
      <c r="EA172" s="79"/>
      <c r="EB172" s="79"/>
      <c r="EC172" s="79"/>
      <c r="ED172" s="79"/>
      <c r="EE172" s="79"/>
      <c r="EF172" s="79"/>
      <c r="EG172" s="79"/>
      <c r="EH172" s="79"/>
      <c r="EI172" s="79"/>
      <c r="EJ172" s="79"/>
      <c r="EK172" s="79"/>
      <c r="EL172" s="79"/>
      <c r="EM172" s="79"/>
      <c r="EN172" s="79"/>
      <c r="EO172" s="79"/>
      <c r="EP172" s="79"/>
      <c r="EQ172" s="79"/>
      <c r="ER172" s="79"/>
      <c r="ES172" s="79"/>
      <c r="ET172" s="79"/>
      <c r="EU172" s="79"/>
      <c r="EV172" s="79"/>
      <c r="EW172" s="79"/>
      <c r="EX172" s="79"/>
      <c r="EY172" s="79"/>
      <c r="EZ172" s="79"/>
      <c r="FA172" s="79"/>
      <c r="FB172" s="79"/>
      <c r="FC172" s="79"/>
      <c r="FD172" s="79"/>
      <c r="FE172" s="79"/>
      <c r="FF172" s="79"/>
      <c r="FG172" s="79"/>
      <c r="FH172" s="79"/>
      <c r="FI172" s="79"/>
      <c r="FJ172" s="79"/>
      <c r="FK172" s="79"/>
      <c r="FL172" s="79"/>
      <c r="FM172" s="79"/>
      <c r="FN172" s="79"/>
      <c r="FO172" s="79"/>
      <c r="FP172" s="79"/>
      <c r="FQ172" s="79"/>
      <c r="FR172" s="79"/>
      <c r="FS172" s="79"/>
      <c r="FT172" s="79"/>
      <c r="FU172" s="79"/>
    </row>
    <row r="173" spans="1:177" s="1" customFormat="1" ht="16.5" hidden="1" thickBot="1">
      <c r="A173" s="21"/>
      <c r="B173" s="24" t="s">
        <v>24</v>
      </c>
      <c r="C173" s="26" t="e">
        <f>#REF!+#REF!</f>
        <v>#REF!</v>
      </c>
      <c r="D173" s="26" t="e">
        <f>#REF!+#REF!</f>
        <v>#REF!</v>
      </c>
      <c r="E173" s="26" t="e">
        <f>#REF!+#REF!</f>
        <v>#REF!</v>
      </c>
      <c r="F173" s="26" t="e">
        <f>#REF!+#REF!</f>
        <v>#REF!</v>
      </c>
      <c r="G173" s="26" t="e">
        <f>#REF!+#REF!</f>
        <v>#REF!</v>
      </c>
      <c r="H173" s="26"/>
      <c r="I173" s="26" t="e">
        <f>#REF!+#REF!</f>
        <v>#REF!</v>
      </c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  <c r="BI173" s="79"/>
      <c r="BJ173" s="79"/>
      <c r="BK173" s="79"/>
      <c r="BL173" s="79"/>
      <c r="BM173" s="79"/>
      <c r="BN173" s="79"/>
      <c r="BO173" s="79"/>
      <c r="BP173" s="79"/>
      <c r="BQ173" s="79"/>
      <c r="BR173" s="79"/>
      <c r="BS173" s="79"/>
      <c r="BT173" s="79"/>
      <c r="BU173" s="79"/>
      <c r="BV173" s="79"/>
      <c r="BW173" s="79"/>
      <c r="BX173" s="79"/>
      <c r="BY173" s="79"/>
      <c r="BZ173" s="79"/>
      <c r="CA173" s="79"/>
      <c r="CB173" s="79"/>
      <c r="CC173" s="79"/>
      <c r="CD173" s="79"/>
      <c r="CE173" s="79"/>
      <c r="CF173" s="79"/>
      <c r="CG173" s="79"/>
      <c r="CH173" s="79"/>
      <c r="CI173" s="79"/>
      <c r="CJ173" s="79"/>
      <c r="CK173" s="79"/>
      <c r="CL173" s="79"/>
      <c r="CM173" s="79"/>
      <c r="CN173" s="79"/>
      <c r="CO173" s="79"/>
      <c r="CP173" s="79"/>
      <c r="CQ173" s="79"/>
      <c r="CR173" s="79"/>
      <c r="CS173" s="79"/>
      <c r="CT173" s="79"/>
      <c r="CU173" s="79"/>
      <c r="CV173" s="79"/>
      <c r="CW173" s="79"/>
      <c r="CX173" s="79"/>
      <c r="CY173" s="79"/>
      <c r="CZ173" s="79"/>
      <c r="DA173" s="79"/>
      <c r="DB173" s="79"/>
      <c r="DC173" s="79"/>
      <c r="DD173" s="79"/>
      <c r="DE173" s="79"/>
      <c r="DF173" s="79"/>
      <c r="DG173" s="79"/>
      <c r="DH173" s="79"/>
      <c r="DI173" s="79"/>
      <c r="DJ173" s="79"/>
      <c r="DK173" s="79"/>
      <c r="DL173" s="79"/>
      <c r="DM173" s="79"/>
      <c r="DN173" s="79"/>
      <c r="DO173" s="79"/>
      <c r="DP173" s="79"/>
      <c r="DQ173" s="79"/>
      <c r="DR173" s="79"/>
      <c r="DS173" s="79"/>
      <c r="DT173" s="79"/>
      <c r="DU173" s="79"/>
      <c r="DV173" s="79"/>
      <c r="DW173" s="79"/>
      <c r="DX173" s="79"/>
      <c r="DY173" s="79"/>
      <c r="DZ173" s="79"/>
      <c r="EA173" s="79"/>
      <c r="EB173" s="79"/>
      <c r="EC173" s="79"/>
      <c r="ED173" s="79"/>
      <c r="EE173" s="79"/>
      <c r="EF173" s="79"/>
      <c r="EG173" s="79"/>
      <c r="EH173" s="79"/>
      <c r="EI173" s="79"/>
      <c r="EJ173" s="79"/>
      <c r="EK173" s="79"/>
      <c r="EL173" s="79"/>
      <c r="EM173" s="79"/>
      <c r="EN173" s="79"/>
      <c r="EO173" s="79"/>
      <c r="EP173" s="79"/>
      <c r="EQ173" s="79"/>
      <c r="ER173" s="79"/>
      <c r="ES173" s="79"/>
      <c r="ET173" s="79"/>
      <c r="EU173" s="79"/>
      <c r="EV173" s="79"/>
      <c r="EW173" s="79"/>
      <c r="EX173" s="79"/>
      <c r="EY173" s="79"/>
      <c r="EZ173" s="79"/>
      <c r="FA173" s="79"/>
      <c r="FB173" s="79"/>
      <c r="FC173" s="79"/>
      <c r="FD173" s="79"/>
      <c r="FE173" s="79"/>
      <c r="FF173" s="79"/>
      <c r="FG173" s="79"/>
      <c r="FH173" s="79"/>
      <c r="FI173" s="79"/>
      <c r="FJ173" s="79"/>
      <c r="FK173" s="79"/>
      <c r="FL173" s="79"/>
      <c r="FM173" s="79"/>
      <c r="FN173" s="79"/>
      <c r="FO173" s="79"/>
      <c r="FP173" s="79"/>
      <c r="FQ173" s="79"/>
      <c r="FR173" s="79"/>
      <c r="FS173" s="79"/>
      <c r="FT173" s="79"/>
      <c r="FU173" s="79"/>
    </row>
    <row r="174" spans="1:177" s="1" customFormat="1" ht="16.5" hidden="1" thickBot="1">
      <c r="A174" s="21"/>
      <c r="B174" s="24" t="s">
        <v>25</v>
      </c>
      <c r="C174" s="26">
        <f>C138+C144</f>
        <v>1192700.09</v>
      </c>
      <c r="D174" s="26">
        <f>D138+D144</f>
        <v>1431965.22</v>
      </c>
      <c r="E174" s="26">
        <f>E138+E144</f>
        <v>681854.8999999999</v>
      </c>
      <c r="F174" s="26">
        <f>F138+F144</f>
        <v>3680500</v>
      </c>
      <c r="G174" s="26">
        <f>G138+G144</f>
        <v>3122822.8636506144</v>
      </c>
      <c r="H174" s="26"/>
      <c r="I174" s="26">
        <f>I138+I144</f>
        <v>4201356.200522445</v>
      </c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79"/>
      <c r="BH174" s="79"/>
      <c r="BI174" s="79"/>
      <c r="BJ174" s="79"/>
      <c r="BK174" s="79"/>
      <c r="BL174" s="79"/>
      <c r="BM174" s="79"/>
      <c r="BN174" s="79"/>
      <c r="BO174" s="79"/>
      <c r="BP174" s="79"/>
      <c r="BQ174" s="79"/>
      <c r="BR174" s="79"/>
      <c r="BS174" s="79"/>
      <c r="BT174" s="79"/>
      <c r="BU174" s="79"/>
      <c r="BV174" s="79"/>
      <c r="BW174" s="79"/>
      <c r="BX174" s="79"/>
      <c r="BY174" s="79"/>
      <c r="BZ174" s="79"/>
      <c r="CA174" s="79"/>
      <c r="CB174" s="79"/>
      <c r="CC174" s="79"/>
      <c r="CD174" s="79"/>
      <c r="CE174" s="79"/>
      <c r="CF174" s="79"/>
      <c r="CG174" s="79"/>
      <c r="CH174" s="79"/>
      <c r="CI174" s="79"/>
      <c r="CJ174" s="79"/>
      <c r="CK174" s="79"/>
      <c r="CL174" s="79"/>
      <c r="CM174" s="79"/>
      <c r="CN174" s="79"/>
      <c r="CO174" s="79"/>
      <c r="CP174" s="79"/>
      <c r="CQ174" s="79"/>
      <c r="CR174" s="79"/>
      <c r="CS174" s="79"/>
      <c r="CT174" s="79"/>
      <c r="CU174" s="79"/>
      <c r="CV174" s="79"/>
      <c r="CW174" s="79"/>
      <c r="CX174" s="79"/>
      <c r="CY174" s="79"/>
      <c r="CZ174" s="79"/>
      <c r="DA174" s="79"/>
      <c r="DB174" s="79"/>
      <c r="DC174" s="79"/>
      <c r="DD174" s="79"/>
      <c r="DE174" s="79"/>
      <c r="DF174" s="79"/>
      <c r="DG174" s="79"/>
      <c r="DH174" s="79"/>
      <c r="DI174" s="79"/>
      <c r="DJ174" s="79"/>
      <c r="DK174" s="79"/>
      <c r="DL174" s="79"/>
      <c r="DM174" s="79"/>
      <c r="DN174" s="79"/>
      <c r="DO174" s="79"/>
      <c r="DP174" s="79"/>
      <c r="DQ174" s="79"/>
      <c r="DR174" s="79"/>
      <c r="DS174" s="79"/>
      <c r="DT174" s="79"/>
      <c r="DU174" s="79"/>
      <c r="DV174" s="79"/>
      <c r="DW174" s="79"/>
      <c r="DX174" s="79"/>
      <c r="DY174" s="79"/>
      <c r="DZ174" s="79"/>
      <c r="EA174" s="79"/>
      <c r="EB174" s="79"/>
      <c r="EC174" s="79"/>
      <c r="ED174" s="79"/>
      <c r="EE174" s="79"/>
      <c r="EF174" s="79"/>
      <c r="EG174" s="79"/>
      <c r="EH174" s="79"/>
      <c r="EI174" s="79"/>
      <c r="EJ174" s="79"/>
      <c r="EK174" s="79"/>
      <c r="EL174" s="79"/>
      <c r="EM174" s="79"/>
      <c r="EN174" s="79"/>
      <c r="EO174" s="79"/>
      <c r="EP174" s="79"/>
      <c r="EQ174" s="79"/>
      <c r="ER174" s="79"/>
      <c r="ES174" s="79"/>
      <c r="ET174" s="79"/>
      <c r="EU174" s="79"/>
      <c r="EV174" s="79"/>
      <c r="EW174" s="79"/>
      <c r="EX174" s="79"/>
      <c r="EY174" s="79"/>
      <c r="EZ174" s="79"/>
      <c r="FA174" s="79"/>
      <c r="FB174" s="79"/>
      <c r="FC174" s="79"/>
      <c r="FD174" s="79"/>
      <c r="FE174" s="79"/>
      <c r="FF174" s="79"/>
      <c r="FG174" s="79"/>
      <c r="FH174" s="79"/>
      <c r="FI174" s="79"/>
      <c r="FJ174" s="79"/>
      <c r="FK174" s="79"/>
      <c r="FL174" s="79"/>
      <c r="FM174" s="79"/>
      <c r="FN174" s="79"/>
      <c r="FO174" s="79"/>
      <c r="FP174" s="79"/>
      <c r="FQ174" s="79"/>
      <c r="FR174" s="79"/>
      <c r="FS174" s="79"/>
      <c r="FT174" s="79"/>
      <c r="FU174" s="79"/>
    </row>
    <row r="175" spans="1:177" s="1" customFormat="1" ht="16.5" hidden="1" thickBot="1">
      <c r="A175" s="21"/>
      <c r="B175" s="24" t="s">
        <v>26</v>
      </c>
      <c r="C175" s="26" t="e">
        <f>#REF!</f>
        <v>#REF!</v>
      </c>
      <c r="D175" s="26" t="e">
        <f>#REF!</f>
        <v>#REF!</v>
      </c>
      <c r="E175" s="26" t="e">
        <f>#REF!</f>
        <v>#REF!</v>
      </c>
      <c r="F175" s="26" t="e">
        <f>#REF!</f>
        <v>#REF!</v>
      </c>
      <c r="G175" s="26" t="e">
        <f>#REF!</f>
        <v>#REF!</v>
      </c>
      <c r="H175" s="26"/>
      <c r="I175" s="26" t="e">
        <f>#REF!</f>
        <v>#REF!</v>
      </c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79"/>
      <c r="BJ175" s="79"/>
      <c r="BK175" s="79"/>
      <c r="BL175" s="79"/>
      <c r="BM175" s="79"/>
      <c r="BN175" s="79"/>
      <c r="BO175" s="79"/>
      <c r="BP175" s="79"/>
      <c r="BQ175" s="79"/>
      <c r="BR175" s="79"/>
      <c r="BS175" s="79"/>
      <c r="BT175" s="79"/>
      <c r="BU175" s="79"/>
      <c r="BV175" s="79"/>
      <c r="BW175" s="79"/>
      <c r="BX175" s="79"/>
      <c r="BY175" s="79"/>
      <c r="BZ175" s="79"/>
      <c r="CA175" s="79"/>
      <c r="CB175" s="79"/>
      <c r="CC175" s="79"/>
      <c r="CD175" s="79"/>
      <c r="CE175" s="79"/>
      <c r="CF175" s="79"/>
      <c r="CG175" s="79"/>
      <c r="CH175" s="79"/>
      <c r="CI175" s="79"/>
      <c r="CJ175" s="79"/>
      <c r="CK175" s="79"/>
      <c r="CL175" s="79"/>
      <c r="CM175" s="79"/>
      <c r="CN175" s="79"/>
      <c r="CO175" s="79"/>
      <c r="CP175" s="79"/>
      <c r="CQ175" s="79"/>
      <c r="CR175" s="79"/>
      <c r="CS175" s="79"/>
      <c r="CT175" s="79"/>
      <c r="CU175" s="79"/>
      <c r="CV175" s="79"/>
      <c r="CW175" s="79"/>
      <c r="CX175" s="79"/>
      <c r="CY175" s="79"/>
      <c r="CZ175" s="79"/>
      <c r="DA175" s="79"/>
      <c r="DB175" s="79"/>
      <c r="DC175" s="79"/>
      <c r="DD175" s="79"/>
      <c r="DE175" s="79"/>
      <c r="DF175" s="79"/>
      <c r="DG175" s="79"/>
      <c r="DH175" s="79"/>
      <c r="DI175" s="79"/>
      <c r="DJ175" s="79"/>
      <c r="DK175" s="79"/>
      <c r="DL175" s="79"/>
      <c r="DM175" s="79"/>
      <c r="DN175" s="79"/>
      <c r="DO175" s="79"/>
      <c r="DP175" s="79"/>
      <c r="DQ175" s="79"/>
      <c r="DR175" s="79"/>
      <c r="DS175" s="79"/>
      <c r="DT175" s="79"/>
      <c r="DU175" s="79"/>
      <c r="DV175" s="79"/>
      <c r="DW175" s="79"/>
      <c r="DX175" s="79"/>
      <c r="DY175" s="79"/>
      <c r="DZ175" s="79"/>
      <c r="EA175" s="79"/>
      <c r="EB175" s="79"/>
      <c r="EC175" s="79"/>
      <c r="ED175" s="79"/>
      <c r="EE175" s="79"/>
      <c r="EF175" s="79"/>
      <c r="EG175" s="79"/>
      <c r="EH175" s="79"/>
      <c r="EI175" s="79"/>
      <c r="EJ175" s="79"/>
      <c r="EK175" s="79"/>
      <c r="EL175" s="79"/>
      <c r="EM175" s="79"/>
      <c r="EN175" s="79"/>
      <c r="EO175" s="79"/>
      <c r="EP175" s="79"/>
      <c r="EQ175" s="79"/>
      <c r="ER175" s="79"/>
      <c r="ES175" s="79"/>
      <c r="ET175" s="79"/>
      <c r="EU175" s="79"/>
      <c r="EV175" s="79"/>
      <c r="EW175" s="79"/>
      <c r="EX175" s="79"/>
      <c r="EY175" s="79"/>
      <c r="EZ175" s="79"/>
      <c r="FA175" s="79"/>
      <c r="FB175" s="79"/>
      <c r="FC175" s="79"/>
      <c r="FD175" s="79"/>
      <c r="FE175" s="79"/>
      <c r="FF175" s="79"/>
      <c r="FG175" s="79"/>
      <c r="FH175" s="79"/>
      <c r="FI175" s="79"/>
      <c r="FJ175" s="79"/>
      <c r="FK175" s="79"/>
      <c r="FL175" s="79"/>
      <c r="FM175" s="79"/>
      <c r="FN175" s="79"/>
      <c r="FO175" s="79"/>
      <c r="FP175" s="79"/>
      <c r="FQ175" s="79"/>
      <c r="FR175" s="79"/>
      <c r="FS175" s="79"/>
      <c r="FT175" s="79"/>
      <c r="FU175" s="79"/>
    </row>
    <row r="176" spans="1:177" s="1" customFormat="1" ht="16.5" hidden="1" thickBot="1">
      <c r="A176" s="21"/>
      <c r="B176" s="24" t="s">
        <v>27</v>
      </c>
      <c r="C176" s="26" t="e">
        <f>C131+#REF!+#REF!+#REF!+#REF!+#REF!+#REF!</f>
        <v>#REF!</v>
      </c>
      <c r="D176" s="26" t="e">
        <f>D131+#REF!+#REF!+#REF!+#REF!+#REF!+#REF!</f>
        <v>#REF!</v>
      </c>
      <c r="E176" s="26" t="e">
        <f>E131+#REF!+#REF!+#REF!+#REF!+#REF!+#REF!</f>
        <v>#REF!</v>
      </c>
      <c r="F176" s="26" t="e">
        <f>F131+#REF!+#REF!+#REF!+#REF!+#REF!+#REF!</f>
        <v>#REF!</v>
      </c>
      <c r="G176" s="26" t="e">
        <f>G131+#REF!+#REF!+#REF!+#REF!+#REF!+#REF!</f>
        <v>#REF!</v>
      </c>
      <c r="H176" s="26"/>
      <c r="I176" s="26" t="e">
        <f>I131+#REF!+#REF!+#REF!+#REF!+#REF!+#REF!</f>
        <v>#REF!</v>
      </c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  <c r="BO176" s="79"/>
      <c r="BP176" s="79"/>
      <c r="BQ176" s="79"/>
      <c r="BR176" s="79"/>
      <c r="BS176" s="79"/>
      <c r="BT176" s="79"/>
      <c r="BU176" s="79"/>
      <c r="BV176" s="79"/>
      <c r="BW176" s="79"/>
      <c r="BX176" s="79"/>
      <c r="BY176" s="79"/>
      <c r="BZ176" s="79"/>
      <c r="CA176" s="79"/>
      <c r="CB176" s="79"/>
      <c r="CC176" s="79"/>
      <c r="CD176" s="79"/>
      <c r="CE176" s="79"/>
      <c r="CF176" s="79"/>
      <c r="CG176" s="79"/>
      <c r="CH176" s="79"/>
      <c r="CI176" s="79"/>
      <c r="CJ176" s="79"/>
      <c r="CK176" s="79"/>
      <c r="CL176" s="79"/>
      <c r="CM176" s="79"/>
      <c r="CN176" s="79"/>
      <c r="CO176" s="79"/>
      <c r="CP176" s="79"/>
      <c r="CQ176" s="79"/>
      <c r="CR176" s="79"/>
      <c r="CS176" s="79"/>
      <c r="CT176" s="79"/>
      <c r="CU176" s="79"/>
      <c r="CV176" s="79"/>
      <c r="CW176" s="79"/>
      <c r="CX176" s="79"/>
      <c r="CY176" s="79"/>
      <c r="CZ176" s="79"/>
      <c r="DA176" s="79"/>
      <c r="DB176" s="79"/>
      <c r="DC176" s="79"/>
      <c r="DD176" s="79"/>
      <c r="DE176" s="79"/>
      <c r="DF176" s="79"/>
      <c r="DG176" s="79"/>
      <c r="DH176" s="79"/>
      <c r="DI176" s="79"/>
      <c r="DJ176" s="79"/>
      <c r="DK176" s="79"/>
      <c r="DL176" s="79"/>
      <c r="DM176" s="79"/>
      <c r="DN176" s="79"/>
      <c r="DO176" s="79"/>
      <c r="DP176" s="79"/>
      <c r="DQ176" s="79"/>
      <c r="DR176" s="79"/>
      <c r="DS176" s="79"/>
      <c r="DT176" s="79"/>
      <c r="DU176" s="79"/>
      <c r="DV176" s="79"/>
      <c r="DW176" s="79"/>
      <c r="DX176" s="79"/>
      <c r="DY176" s="79"/>
      <c r="DZ176" s="79"/>
      <c r="EA176" s="79"/>
      <c r="EB176" s="79"/>
      <c r="EC176" s="79"/>
      <c r="ED176" s="79"/>
      <c r="EE176" s="79"/>
      <c r="EF176" s="79"/>
      <c r="EG176" s="79"/>
      <c r="EH176" s="79"/>
      <c r="EI176" s="79"/>
      <c r="EJ176" s="79"/>
      <c r="EK176" s="79"/>
      <c r="EL176" s="79"/>
      <c r="EM176" s="79"/>
      <c r="EN176" s="79"/>
      <c r="EO176" s="79"/>
      <c r="EP176" s="79"/>
      <c r="EQ176" s="79"/>
      <c r="ER176" s="79"/>
      <c r="ES176" s="79"/>
      <c r="ET176" s="79"/>
      <c r="EU176" s="79"/>
      <c r="EV176" s="79"/>
      <c r="EW176" s="79"/>
      <c r="EX176" s="79"/>
      <c r="EY176" s="79"/>
      <c r="EZ176" s="79"/>
      <c r="FA176" s="79"/>
      <c r="FB176" s="79"/>
      <c r="FC176" s="79"/>
      <c r="FD176" s="79"/>
      <c r="FE176" s="79"/>
      <c r="FF176" s="79"/>
      <c r="FG176" s="79"/>
      <c r="FH176" s="79"/>
      <c r="FI176" s="79"/>
      <c r="FJ176" s="79"/>
      <c r="FK176" s="79"/>
      <c r="FL176" s="79"/>
      <c r="FM176" s="79"/>
      <c r="FN176" s="79"/>
      <c r="FO176" s="79"/>
      <c r="FP176" s="79"/>
      <c r="FQ176" s="79"/>
      <c r="FR176" s="79"/>
      <c r="FS176" s="79"/>
      <c r="FT176" s="79"/>
      <c r="FU176" s="79"/>
    </row>
    <row r="177" spans="1:177" s="1" customFormat="1" ht="16.5" hidden="1" thickBot="1">
      <c r="A177" s="21"/>
      <c r="B177" s="24" t="s">
        <v>33</v>
      </c>
      <c r="C177" s="26" t="e">
        <f>#REF!</f>
        <v>#REF!</v>
      </c>
      <c r="D177" s="26" t="e">
        <f>#REF!</f>
        <v>#REF!</v>
      </c>
      <c r="E177" s="26" t="e">
        <f>#REF!</f>
        <v>#REF!</v>
      </c>
      <c r="F177" s="26" t="e">
        <f>#REF!</f>
        <v>#REF!</v>
      </c>
      <c r="G177" s="26" t="e">
        <f>#REF!</f>
        <v>#REF!</v>
      </c>
      <c r="H177" s="26"/>
      <c r="I177" s="26" t="e">
        <f>#REF!</f>
        <v>#REF!</v>
      </c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  <c r="BO177" s="79"/>
      <c r="BP177" s="79"/>
      <c r="BQ177" s="79"/>
      <c r="BR177" s="79"/>
      <c r="BS177" s="79"/>
      <c r="BT177" s="79"/>
      <c r="BU177" s="79"/>
      <c r="BV177" s="79"/>
      <c r="BW177" s="79"/>
      <c r="BX177" s="79"/>
      <c r="BY177" s="79"/>
      <c r="BZ177" s="79"/>
      <c r="CA177" s="79"/>
      <c r="CB177" s="79"/>
      <c r="CC177" s="79"/>
      <c r="CD177" s="79"/>
      <c r="CE177" s="79"/>
      <c r="CF177" s="79"/>
      <c r="CG177" s="79"/>
      <c r="CH177" s="79"/>
      <c r="CI177" s="79"/>
      <c r="CJ177" s="79"/>
      <c r="CK177" s="79"/>
      <c r="CL177" s="79"/>
      <c r="CM177" s="79"/>
      <c r="CN177" s="79"/>
      <c r="CO177" s="79"/>
      <c r="CP177" s="79"/>
      <c r="CQ177" s="79"/>
      <c r="CR177" s="79"/>
      <c r="CS177" s="79"/>
      <c r="CT177" s="79"/>
      <c r="CU177" s="79"/>
      <c r="CV177" s="79"/>
      <c r="CW177" s="79"/>
      <c r="CX177" s="79"/>
      <c r="CY177" s="79"/>
      <c r="CZ177" s="79"/>
      <c r="DA177" s="79"/>
      <c r="DB177" s="79"/>
      <c r="DC177" s="79"/>
      <c r="DD177" s="79"/>
      <c r="DE177" s="79"/>
      <c r="DF177" s="79"/>
      <c r="DG177" s="79"/>
      <c r="DH177" s="79"/>
      <c r="DI177" s="79"/>
      <c r="DJ177" s="79"/>
      <c r="DK177" s="79"/>
      <c r="DL177" s="79"/>
      <c r="DM177" s="79"/>
      <c r="DN177" s="79"/>
      <c r="DO177" s="79"/>
      <c r="DP177" s="79"/>
      <c r="DQ177" s="79"/>
      <c r="DR177" s="79"/>
      <c r="DS177" s="79"/>
      <c r="DT177" s="79"/>
      <c r="DU177" s="79"/>
      <c r="DV177" s="79"/>
      <c r="DW177" s="79"/>
      <c r="DX177" s="79"/>
      <c r="DY177" s="79"/>
      <c r="DZ177" s="79"/>
      <c r="EA177" s="79"/>
      <c r="EB177" s="79"/>
      <c r="EC177" s="79"/>
      <c r="ED177" s="79"/>
      <c r="EE177" s="79"/>
      <c r="EF177" s="79"/>
      <c r="EG177" s="79"/>
      <c r="EH177" s="79"/>
      <c r="EI177" s="79"/>
      <c r="EJ177" s="79"/>
      <c r="EK177" s="79"/>
      <c r="EL177" s="79"/>
      <c r="EM177" s="79"/>
      <c r="EN177" s="79"/>
      <c r="EO177" s="79"/>
      <c r="EP177" s="79"/>
      <c r="EQ177" s="79"/>
      <c r="ER177" s="79"/>
      <c r="ES177" s="79"/>
      <c r="ET177" s="79"/>
      <c r="EU177" s="79"/>
      <c r="EV177" s="79"/>
      <c r="EW177" s="79"/>
      <c r="EX177" s="79"/>
      <c r="EY177" s="79"/>
      <c r="EZ177" s="79"/>
      <c r="FA177" s="79"/>
      <c r="FB177" s="79"/>
      <c r="FC177" s="79"/>
      <c r="FD177" s="79"/>
      <c r="FE177" s="79"/>
      <c r="FF177" s="79"/>
      <c r="FG177" s="79"/>
      <c r="FH177" s="79"/>
      <c r="FI177" s="79"/>
      <c r="FJ177" s="79"/>
      <c r="FK177" s="79"/>
      <c r="FL177" s="79"/>
      <c r="FM177" s="79"/>
      <c r="FN177" s="79"/>
      <c r="FO177" s="79"/>
      <c r="FP177" s="79"/>
      <c r="FQ177" s="79"/>
      <c r="FR177" s="79"/>
      <c r="FS177" s="79"/>
      <c r="FT177" s="79"/>
      <c r="FU177" s="79"/>
    </row>
    <row r="178" spans="1:177" s="1" customFormat="1" ht="16.5" hidden="1" thickBot="1">
      <c r="A178" s="21"/>
      <c r="B178" s="24" t="s">
        <v>28</v>
      </c>
      <c r="C178" s="26" t="e">
        <f>#REF!+#REF!</f>
        <v>#REF!</v>
      </c>
      <c r="D178" s="26" t="e">
        <f>#REF!+#REF!</f>
        <v>#REF!</v>
      </c>
      <c r="E178" s="26" t="e">
        <f>#REF!+#REF!</f>
        <v>#REF!</v>
      </c>
      <c r="F178" s="26" t="e">
        <f>#REF!+#REF!</f>
        <v>#REF!</v>
      </c>
      <c r="G178" s="26" t="e">
        <f>#REF!+#REF!</f>
        <v>#REF!</v>
      </c>
      <c r="H178" s="26"/>
      <c r="I178" s="26" t="e">
        <f>#REF!+#REF!</f>
        <v>#REF!</v>
      </c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9"/>
      <c r="BQ178" s="79"/>
      <c r="BR178" s="79"/>
      <c r="BS178" s="79"/>
      <c r="BT178" s="79"/>
      <c r="BU178" s="79"/>
      <c r="BV178" s="79"/>
      <c r="BW178" s="79"/>
      <c r="BX178" s="79"/>
      <c r="BY178" s="79"/>
      <c r="BZ178" s="79"/>
      <c r="CA178" s="79"/>
      <c r="CB178" s="79"/>
      <c r="CC178" s="79"/>
      <c r="CD178" s="79"/>
      <c r="CE178" s="79"/>
      <c r="CF178" s="79"/>
      <c r="CG178" s="79"/>
      <c r="CH178" s="79"/>
      <c r="CI178" s="79"/>
      <c r="CJ178" s="79"/>
      <c r="CK178" s="79"/>
      <c r="CL178" s="79"/>
      <c r="CM178" s="79"/>
      <c r="CN178" s="79"/>
      <c r="CO178" s="79"/>
      <c r="CP178" s="79"/>
      <c r="CQ178" s="79"/>
      <c r="CR178" s="79"/>
      <c r="CS178" s="79"/>
      <c r="CT178" s="79"/>
      <c r="CU178" s="79"/>
      <c r="CV178" s="79"/>
      <c r="CW178" s="79"/>
      <c r="CX178" s="79"/>
      <c r="CY178" s="79"/>
      <c r="CZ178" s="79"/>
      <c r="DA178" s="79"/>
      <c r="DB178" s="79"/>
      <c r="DC178" s="79"/>
      <c r="DD178" s="79"/>
      <c r="DE178" s="79"/>
      <c r="DF178" s="79"/>
      <c r="DG178" s="79"/>
      <c r="DH178" s="79"/>
      <c r="DI178" s="79"/>
      <c r="DJ178" s="79"/>
      <c r="DK178" s="79"/>
      <c r="DL178" s="79"/>
      <c r="DM178" s="79"/>
      <c r="DN178" s="79"/>
      <c r="DO178" s="79"/>
      <c r="DP178" s="79"/>
      <c r="DQ178" s="79"/>
      <c r="DR178" s="79"/>
      <c r="DS178" s="79"/>
      <c r="DT178" s="79"/>
      <c r="DU178" s="79"/>
      <c r="DV178" s="79"/>
      <c r="DW178" s="79"/>
      <c r="DX178" s="79"/>
      <c r="DY178" s="79"/>
      <c r="DZ178" s="79"/>
      <c r="EA178" s="79"/>
      <c r="EB178" s="79"/>
      <c r="EC178" s="79"/>
      <c r="ED178" s="79"/>
      <c r="EE178" s="79"/>
      <c r="EF178" s="79"/>
      <c r="EG178" s="79"/>
      <c r="EH178" s="79"/>
      <c r="EI178" s="79"/>
      <c r="EJ178" s="79"/>
      <c r="EK178" s="79"/>
      <c r="EL178" s="79"/>
      <c r="EM178" s="79"/>
      <c r="EN178" s="79"/>
      <c r="EO178" s="79"/>
      <c r="EP178" s="79"/>
      <c r="EQ178" s="79"/>
      <c r="ER178" s="79"/>
      <c r="ES178" s="79"/>
      <c r="ET178" s="79"/>
      <c r="EU178" s="79"/>
      <c r="EV178" s="79"/>
      <c r="EW178" s="79"/>
      <c r="EX178" s="79"/>
      <c r="EY178" s="79"/>
      <c r="EZ178" s="79"/>
      <c r="FA178" s="79"/>
      <c r="FB178" s="79"/>
      <c r="FC178" s="79"/>
      <c r="FD178" s="79"/>
      <c r="FE178" s="79"/>
      <c r="FF178" s="79"/>
      <c r="FG178" s="79"/>
      <c r="FH178" s="79"/>
      <c r="FI178" s="79"/>
      <c r="FJ178" s="79"/>
      <c r="FK178" s="79"/>
      <c r="FL178" s="79"/>
      <c r="FM178" s="79"/>
      <c r="FN178" s="79"/>
      <c r="FO178" s="79"/>
      <c r="FP178" s="79"/>
      <c r="FQ178" s="79"/>
      <c r="FR178" s="79"/>
      <c r="FS178" s="79"/>
      <c r="FT178" s="79"/>
      <c r="FU178" s="79"/>
    </row>
    <row r="179" spans="1:177" s="1" customFormat="1" ht="16.5" hidden="1" thickBot="1">
      <c r="A179" s="21"/>
      <c r="B179" s="24" t="s">
        <v>29</v>
      </c>
      <c r="C179" s="26" t="e">
        <f>#REF!+#REF!</f>
        <v>#REF!</v>
      </c>
      <c r="D179" s="26" t="e">
        <f>#REF!+#REF!</f>
        <v>#REF!</v>
      </c>
      <c r="E179" s="26" t="e">
        <f>#REF!+#REF!</f>
        <v>#REF!</v>
      </c>
      <c r="F179" s="26" t="e">
        <f>#REF!+#REF!</f>
        <v>#REF!</v>
      </c>
      <c r="G179" s="26" t="e">
        <f>#REF!+#REF!</f>
        <v>#REF!</v>
      </c>
      <c r="H179" s="26"/>
      <c r="I179" s="26" t="e">
        <f>#REF!+#REF!</f>
        <v>#REF!</v>
      </c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  <c r="BG179" s="79"/>
      <c r="BH179" s="79"/>
      <c r="BI179" s="79"/>
      <c r="BJ179" s="79"/>
      <c r="BK179" s="79"/>
      <c r="BL179" s="79"/>
      <c r="BM179" s="79"/>
      <c r="BN179" s="79"/>
      <c r="BO179" s="79"/>
      <c r="BP179" s="79"/>
      <c r="BQ179" s="79"/>
      <c r="BR179" s="79"/>
      <c r="BS179" s="79"/>
      <c r="BT179" s="79"/>
      <c r="BU179" s="79"/>
      <c r="BV179" s="79"/>
      <c r="BW179" s="79"/>
      <c r="BX179" s="79"/>
      <c r="BY179" s="79"/>
      <c r="BZ179" s="79"/>
      <c r="CA179" s="79"/>
      <c r="CB179" s="79"/>
      <c r="CC179" s="79"/>
      <c r="CD179" s="79"/>
      <c r="CE179" s="79"/>
      <c r="CF179" s="79"/>
      <c r="CG179" s="79"/>
      <c r="CH179" s="79"/>
      <c r="CI179" s="79"/>
      <c r="CJ179" s="79"/>
      <c r="CK179" s="79"/>
      <c r="CL179" s="79"/>
      <c r="CM179" s="79"/>
      <c r="CN179" s="79"/>
      <c r="CO179" s="79"/>
      <c r="CP179" s="79"/>
      <c r="CQ179" s="79"/>
      <c r="CR179" s="79"/>
      <c r="CS179" s="79"/>
      <c r="CT179" s="79"/>
      <c r="CU179" s="79"/>
      <c r="CV179" s="79"/>
      <c r="CW179" s="79"/>
      <c r="CX179" s="79"/>
      <c r="CY179" s="79"/>
      <c r="CZ179" s="79"/>
      <c r="DA179" s="79"/>
      <c r="DB179" s="79"/>
      <c r="DC179" s="79"/>
      <c r="DD179" s="79"/>
      <c r="DE179" s="79"/>
      <c r="DF179" s="79"/>
      <c r="DG179" s="79"/>
      <c r="DH179" s="79"/>
      <c r="DI179" s="79"/>
      <c r="DJ179" s="79"/>
      <c r="DK179" s="79"/>
      <c r="DL179" s="79"/>
      <c r="DM179" s="79"/>
      <c r="DN179" s="79"/>
      <c r="DO179" s="79"/>
      <c r="DP179" s="79"/>
      <c r="DQ179" s="79"/>
      <c r="DR179" s="79"/>
      <c r="DS179" s="79"/>
      <c r="DT179" s="79"/>
      <c r="DU179" s="79"/>
      <c r="DV179" s="79"/>
      <c r="DW179" s="79"/>
      <c r="DX179" s="79"/>
      <c r="DY179" s="79"/>
      <c r="DZ179" s="79"/>
      <c r="EA179" s="79"/>
      <c r="EB179" s="79"/>
      <c r="EC179" s="79"/>
      <c r="ED179" s="79"/>
      <c r="EE179" s="79"/>
      <c r="EF179" s="79"/>
      <c r="EG179" s="79"/>
      <c r="EH179" s="79"/>
      <c r="EI179" s="79"/>
      <c r="EJ179" s="79"/>
      <c r="EK179" s="79"/>
      <c r="EL179" s="79"/>
      <c r="EM179" s="79"/>
      <c r="EN179" s="79"/>
      <c r="EO179" s="79"/>
      <c r="EP179" s="79"/>
      <c r="EQ179" s="79"/>
      <c r="ER179" s="79"/>
      <c r="ES179" s="79"/>
      <c r="ET179" s="79"/>
      <c r="EU179" s="79"/>
      <c r="EV179" s="79"/>
      <c r="EW179" s="79"/>
      <c r="EX179" s="79"/>
      <c r="EY179" s="79"/>
      <c r="EZ179" s="79"/>
      <c r="FA179" s="79"/>
      <c r="FB179" s="79"/>
      <c r="FC179" s="79"/>
      <c r="FD179" s="79"/>
      <c r="FE179" s="79"/>
      <c r="FF179" s="79"/>
      <c r="FG179" s="79"/>
      <c r="FH179" s="79"/>
      <c r="FI179" s="79"/>
      <c r="FJ179" s="79"/>
      <c r="FK179" s="79"/>
      <c r="FL179" s="79"/>
      <c r="FM179" s="79"/>
      <c r="FN179" s="79"/>
      <c r="FO179" s="79"/>
      <c r="FP179" s="79"/>
      <c r="FQ179" s="79"/>
      <c r="FR179" s="79"/>
      <c r="FS179" s="79"/>
      <c r="FT179" s="79"/>
      <c r="FU179" s="79"/>
    </row>
    <row r="180" spans="1:177" s="1" customFormat="1" ht="16.5" hidden="1" thickBot="1">
      <c r="A180" s="21"/>
      <c r="B180" s="24" t="s">
        <v>30</v>
      </c>
      <c r="C180" s="26" t="e">
        <f>C178+C179</f>
        <v>#REF!</v>
      </c>
      <c r="D180" s="26" t="e">
        <f aca="true" t="shared" si="31" ref="D180:I180">D178+D179</f>
        <v>#REF!</v>
      </c>
      <c r="E180" s="26" t="e">
        <f t="shared" si="31"/>
        <v>#REF!</v>
      </c>
      <c r="F180" s="26" t="e">
        <f t="shared" si="31"/>
        <v>#REF!</v>
      </c>
      <c r="G180" s="26" t="e">
        <f t="shared" si="31"/>
        <v>#REF!</v>
      </c>
      <c r="H180" s="26"/>
      <c r="I180" s="26" t="e">
        <f t="shared" si="31"/>
        <v>#REF!</v>
      </c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79"/>
      <c r="BL180" s="79"/>
      <c r="BM180" s="79"/>
      <c r="BN180" s="79"/>
      <c r="BO180" s="79"/>
      <c r="BP180" s="79"/>
      <c r="BQ180" s="79"/>
      <c r="BR180" s="79"/>
      <c r="BS180" s="79"/>
      <c r="BT180" s="79"/>
      <c r="BU180" s="79"/>
      <c r="BV180" s="79"/>
      <c r="BW180" s="79"/>
      <c r="BX180" s="79"/>
      <c r="BY180" s="79"/>
      <c r="BZ180" s="79"/>
      <c r="CA180" s="79"/>
      <c r="CB180" s="79"/>
      <c r="CC180" s="79"/>
      <c r="CD180" s="79"/>
      <c r="CE180" s="79"/>
      <c r="CF180" s="79"/>
      <c r="CG180" s="79"/>
      <c r="CH180" s="79"/>
      <c r="CI180" s="79"/>
      <c r="CJ180" s="79"/>
      <c r="CK180" s="79"/>
      <c r="CL180" s="79"/>
      <c r="CM180" s="79"/>
      <c r="CN180" s="79"/>
      <c r="CO180" s="79"/>
      <c r="CP180" s="79"/>
      <c r="CQ180" s="79"/>
      <c r="CR180" s="79"/>
      <c r="CS180" s="79"/>
      <c r="CT180" s="79"/>
      <c r="CU180" s="79"/>
      <c r="CV180" s="79"/>
      <c r="CW180" s="79"/>
      <c r="CX180" s="79"/>
      <c r="CY180" s="79"/>
      <c r="CZ180" s="79"/>
      <c r="DA180" s="79"/>
      <c r="DB180" s="79"/>
      <c r="DC180" s="79"/>
      <c r="DD180" s="79"/>
      <c r="DE180" s="79"/>
      <c r="DF180" s="79"/>
      <c r="DG180" s="79"/>
      <c r="DH180" s="79"/>
      <c r="DI180" s="79"/>
      <c r="DJ180" s="79"/>
      <c r="DK180" s="79"/>
      <c r="DL180" s="79"/>
      <c r="DM180" s="79"/>
      <c r="DN180" s="79"/>
      <c r="DO180" s="79"/>
      <c r="DP180" s="79"/>
      <c r="DQ180" s="79"/>
      <c r="DR180" s="79"/>
      <c r="DS180" s="79"/>
      <c r="DT180" s="79"/>
      <c r="DU180" s="79"/>
      <c r="DV180" s="79"/>
      <c r="DW180" s="79"/>
      <c r="DX180" s="79"/>
      <c r="DY180" s="79"/>
      <c r="DZ180" s="79"/>
      <c r="EA180" s="79"/>
      <c r="EB180" s="79"/>
      <c r="EC180" s="79"/>
      <c r="ED180" s="79"/>
      <c r="EE180" s="79"/>
      <c r="EF180" s="79"/>
      <c r="EG180" s="79"/>
      <c r="EH180" s="79"/>
      <c r="EI180" s="79"/>
      <c r="EJ180" s="79"/>
      <c r="EK180" s="79"/>
      <c r="EL180" s="79"/>
      <c r="EM180" s="79"/>
      <c r="EN180" s="79"/>
      <c r="EO180" s="79"/>
      <c r="EP180" s="79"/>
      <c r="EQ180" s="79"/>
      <c r="ER180" s="79"/>
      <c r="ES180" s="79"/>
      <c r="ET180" s="79"/>
      <c r="EU180" s="79"/>
      <c r="EV180" s="79"/>
      <c r="EW180" s="79"/>
      <c r="EX180" s="79"/>
      <c r="EY180" s="79"/>
      <c r="EZ180" s="79"/>
      <c r="FA180" s="79"/>
      <c r="FB180" s="79"/>
      <c r="FC180" s="79"/>
      <c r="FD180" s="79"/>
      <c r="FE180" s="79"/>
      <c r="FF180" s="79"/>
      <c r="FG180" s="79"/>
      <c r="FH180" s="79"/>
      <c r="FI180" s="79"/>
      <c r="FJ180" s="79"/>
      <c r="FK180" s="79"/>
      <c r="FL180" s="79"/>
      <c r="FM180" s="79"/>
      <c r="FN180" s="79"/>
      <c r="FO180" s="79"/>
      <c r="FP180" s="79"/>
      <c r="FQ180" s="79"/>
      <c r="FR180" s="79"/>
      <c r="FS180" s="79"/>
      <c r="FT180" s="79"/>
      <c r="FU180" s="79"/>
    </row>
    <row r="181" spans="1:177" s="1" customFormat="1" ht="16.5" hidden="1" thickBot="1">
      <c r="A181" s="21"/>
      <c r="B181" s="24" t="s">
        <v>31</v>
      </c>
      <c r="C181" s="26" t="e">
        <f>((C8+#REF!)-(C165)-((#REF!+#REF!)-C180))</f>
        <v>#REF!</v>
      </c>
      <c r="D181" s="26" t="e">
        <f>((D8+#REF!)-(D165)-((#REF!+#REF!)-D180))</f>
        <v>#REF!</v>
      </c>
      <c r="E181" s="26" t="e">
        <f>((E8+#REF!)-(E165)-((#REF!+#REF!)-E180))</f>
        <v>#REF!</v>
      </c>
      <c r="F181" s="26" t="e">
        <f>((F8+#REF!)-(F165)-((#REF!+#REF!)-F180))</f>
        <v>#REF!</v>
      </c>
      <c r="G181" s="26" t="e">
        <f>((G8+#REF!)-(G165)-((#REF!+#REF!)-G180))</f>
        <v>#REF!</v>
      </c>
      <c r="H181" s="26"/>
      <c r="I181" s="26" t="e">
        <f>((I8+#REF!)-(I165)-((#REF!+#REF!)-I180))</f>
        <v>#REF!</v>
      </c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79"/>
      <c r="BN181" s="79"/>
      <c r="BO181" s="79"/>
      <c r="BP181" s="79"/>
      <c r="BQ181" s="79"/>
      <c r="BR181" s="79"/>
      <c r="BS181" s="79"/>
      <c r="BT181" s="79"/>
      <c r="BU181" s="79"/>
      <c r="BV181" s="79"/>
      <c r="BW181" s="79"/>
      <c r="BX181" s="79"/>
      <c r="BY181" s="79"/>
      <c r="BZ181" s="79"/>
      <c r="CA181" s="79"/>
      <c r="CB181" s="79"/>
      <c r="CC181" s="79"/>
      <c r="CD181" s="79"/>
      <c r="CE181" s="79"/>
      <c r="CF181" s="79"/>
      <c r="CG181" s="79"/>
      <c r="CH181" s="79"/>
      <c r="CI181" s="79"/>
      <c r="CJ181" s="79"/>
      <c r="CK181" s="79"/>
      <c r="CL181" s="79"/>
      <c r="CM181" s="79"/>
      <c r="CN181" s="79"/>
      <c r="CO181" s="79"/>
      <c r="CP181" s="79"/>
      <c r="CQ181" s="79"/>
      <c r="CR181" s="79"/>
      <c r="CS181" s="79"/>
      <c r="CT181" s="79"/>
      <c r="CU181" s="79"/>
      <c r="CV181" s="79"/>
      <c r="CW181" s="79"/>
      <c r="CX181" s="79"/>
      <c r="CY181" s="79"/>
      <c r="CZ181" s="79"/>
      <c r="DA181" s="79"/>
      <c r="DB181" s="79"/>
      <c r="DC181" s="79"/>
      <c r="DD181" s="79"/>
      <c r="DE181" s="79"/>
      <c r="DF181" s="79"/>
      <c r="DG181" s="79"/>
      <c r="DH181" s="79"/>
      <c r="DI181" s="79"/>
      <c r="DJ181" s="79"/>
      <c r="DK181" s="79"/>
      <c r="DL181" s="79"/>
      <c r="DM181" s="79"/>
      <c r="DN181" s="79"/>
      <c r="DO181" s="79"/>
      <c r="DP181" s="79"/>
      <c r="DQ181" s="79"/>
      <c r="DR181" s="79"/>
      <c r="DS181" s="79"/>
      <c r="DT181" s="79"/>
      <c r="DU181" s="79"/>
      <c r="DV181" s="79"/>
      <c r="DW181" s="79"/>
      <c r="DX181" s="79"/>
      <c r="DY181" s="79"/>
      <c r="DZ181" s="79"/>
      <c r="EA181" s="79"/>
      <c r="EB181" s="79"/>
      <c r="EC181" s="79"/>
      <c r="ED181" s="79"/>
      <c r="EE181" s="79"/>
      <c r="EF181" s="79"/>
      <c r="EG181" s="79"/>
      <c r="EH181" s="79"/>
      <c r="EI181" s="79"/>
      <c r="EJ181" s="79"/>
      <c r="EK181" s="79"/>
      <c r="EL181" s="79"/>
      <c r="EM181" s="79"/>
      <c r="EN181" s="79"/>
      <c r="EO181" s="79"/>
      <c r="EP181" s="79"/>
      <c r="EQ181" s="79"/>
      <c r="ER181" s="79"/>
      <c r="ES181" s="79"/>
      <c r="ET181" s="79"/>
      <c r="EU181" s="79"/>
      <c r="EV181" s="79"/>
      <c r="EW181" s="79"/>
      <c r="EX181" s="79"/>
      <c r="EY181" s="79"/>
      <c r="EZ181" s="79"/>
      <c r="FA181" s="79"/>
      <c r="FB181" s="79"/>
      <c r="FC181" s="79"/>
      <c r="FD181" s="79"/>
      <c r="FE181" s="79"/>
      <c r="FF181" s="79"/>
      <c r="FG181" s="79"/>
      <c r="FH181" s="79"/>
      <c r="FI181" s="79"/>
      <c r="FJ181" s="79"/>
      <c r="FK181" s="79"/>
      <c r="FL181" s="79"/>
      <c r="FM181" s="79"/>
      <c r="FN181" s="79"/>
      <c r="FO181" s="79"/>
      <c r="FP181" s="79"/>
      <c r="FQ181" s="79"/>
      <c r="FR181" s="79"/>
      <c r="FS181" s="79"/>
      <c r="FT181" s="79"/>
      <c r="FU181" s="79"/>
    </row>
    <row r="182" spans="1:177" s="1" customFormat="1" ht="16.5" hidden="1" thickBot="1">
      <c r="A182" s="21"/>
      <c r="B182" s="27" t="s">
        <v>32</v>
      </c>
      <c r="C182" s="28" t="e">
        <f>-(C181-(C178-C19-C20-C21-#REF!))</f>
        <v>#REF!</v>
      </c>
      <c r="D182" s="28" t="e">
        <f>-(D181-(D178-D19-D20-D21-#REF!))</f>
        <v>#REF!</v>
      </c>
      <c r="E182" s="28" t="e">
        <f>-(E181-(E178-E19-E20-E21-#REF!))</f>
        <v>#REF!</v>
      </c>
      <c r="F182" s="28" t="e">
        <f>-(F181-(F178-F19-F20-F21-#REF!))</f>
        <v>#REF!</v>
      </c>
      <c r="G182" s="28" t="e">
        <f>-(G181-(G178-G19-G20-G21-#REF!))</f>
        <v>#REF!</v>
      </c>
      <c r="H182" s="28"/>
      <c r="I182" s="28" t="e">
        <f>-(I181-(I178-I19-I20-I21-#REF!))</f>
        <v>#REF!</v>
      </c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79"/>
      <c r="BO182" s="79"/>
      <c r="BP182" s="79"/>
      <c r="BQ182" s="79"/>
      <c r="BR182" s="79"/>
      <c r="BS182" s="79"/>
      <c r="BT182" s="79"/>
      <c r="BU182" s="79"/>
      <c r="BV182" s="79"/>
      <c r="BW182" s="79"/>
      <c r="BX182" s="79"/>
      <c r="BY182" s="79"/>
      <c r="BZ182" s="79"/>
      <c r="CA182" s="79"/>
      <c r="CB182" s="79"/>
      <c r="CC182" s="79"/>
      <c r="CD182" s="79"/>
      <c r="CE182" s="79"/>
      <c r="CF182" s="79"/>
      <c r="CG182" s="79"/>
      <c r="CH182" s="79"/>
      <c r="CI182" s="79"/>
      <c r="CJ182" s="79"/>
      <c r="CK182" s="79"/>
      <c r="CL182" s="79"/>
      <c r="CM182" s="79"/>
      <c r="CN182" s="79"/>
      <c r="CO182" s="79"/>
      <c r="CP182" s="79"/>
      <c r="CQ182" s="79"/>
      <c r="CR182" s="79"/>
      <c r="CS182" s="79"/>
      <c r="CT182" s="79"/>
      <c r="CU182" s="79"/>
      <c r="CV182" s="79"/>
      <c r="CW182" s="79"/>
      <c r="CX182" s="79"/>
      <c r="CY182" s="79"/>
      <c r="CZ182" s="79"/>
      <c r="DA182" s="79"/>
      <c r="DB182" s="79"/>
      <c r="DC182" s="79"/>
      <c r="DD182" s="79"/>
      <c r="DE182" s="79"/>
      <c r="DF182" s="79"/>
      <c r="DG182" s="79"/>
      <c r="DH182" s="79"/>
      <c r="DI182" s="79"/>
      <c r="DJ182" s="79"/>
      <c r="DK182" s="79"/>
      <c r="DL182" s="79"/>
      <c r="DM182" s="79"/>
      <c r="DN182" s="79"/>
      <c r="DO182" s="79"/>
      <c r="DP182" s="79"/>
      <c r="DQ182" s="79"/>
      <c r="DR182" s="79"/>
      <c r="DS182" s="79"/>
      <c r="DT182" s="79"/>
      <c r="DU182" s="79"/>
      <c r="DV182" s="79"/>
      <c r="DW182" s="79"/>
      <c r="DX182" s="79"/>
      <c r="DY182" s="79"/>
      <c r="DZ182" s="79"/>
      <c r="EA182" s="79"/>
      <c r="EB182" s="79"/>
      <c r="EC182" s="79"/>
      <c r="ED182" s="79"/>
      <c r="EE182" s="79"/>
      <c r="EF182" s="79"/>
      <c r="EG182" s="79"/>
      <c r="EH182" s="79"/>
      <c r="EI182" s="79"/>
      <c r="EJ182" s="79"/>
      <c r="EK182" s="79"/>
      <c r="EL182" s="79"/>
      <c r="EM182" s="79"/>
      <c r="EN182" s="79"/>
      <c r="EO182" s="79"/>
      <c r="EP182" s="79"/>
      <c r="EQ182" s="79"/>
      <c r="ER182" s="79"/>
      <c r="ES182" s="79"/>
      <c r="ET182" s="79"/>
      <c r="EU182" s="79"/>
      <c r="EV182" s="79"/>
      <c r="EW182" s="79"/>
      <c r="EX182" s="79"/>
      <c r="EY182" s="79"/>
      <c r="EZ182" s="79"/>
      <c r="FA182" s="79"/>
      <c r="FB182" s="79"/>
      <c r="FC182" s="79"/>
      <c r="FD182" s="79"/>
      <c r="FE182" s="79"/>
      <c r="FF182" s="79"/>
      <c r="FG182" s="79"/>
      <c r="FH182" s="79"/>
      <c r="FI182" s="79"/>
      <c r="FJ182" s="79"/>
      <c r="FK182" s="79"/>
      <c r="FL182" s="79"/>
      <c r="FM182" s="79"/>
      <c r="FN182" s="79"/>
      <c r="FO182" s="79"/>
      <c r="FP182" s="79"/>
      <c r="FQ182" s="79"/>
      <c r="FR182" s="79"/>
      <c r="FS182" s="79"/>
      <c r="FT182" s="79"/>
      <c r="FU182" s="79"/>
    </row>
    <row r="183" spans="1:177" s="1" customFormat="1" ht="16.5" thickTop="1">
      <c r="A183" s="21"/>
      <c r="B183" s="29"/>
      <c r="C183" s="29"/>
      <c r="D183" s="29"/>
      <c r="E183" s="29" t="s">
        <v>573</v>
      </c>
      <c r="F183" s="29"/>
      <c r="G183" s="29"/>
      <c r="H183" s="29"/>
      <c r="I183" s="2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  <c r="BO183" s="79"/>
      <c r="BP183" s="79"/>
      <c r="BQ183" s="79"/>
      <c r="BR183" s="79"/>
      <c r="BS183" s="79"/>
      <c r="BT183" s="79"/>
      <c r="BU183" s="79"/>
      <c r="BV183" s="79"/>
      <c r="BW183" s="79"/>
      <c r="BX183" s="79"/>
      <c r="BY183" s="79"/>
      <c r="BZ183" s="79"/>
      <c r="CA183" s="79"/>
      <c r="CB183" s="79"/>
      <c r="CC183" s="79"/>
      <c r="CD183" s="79"/>
      <c r="CE183" s="79"/>
      <c r="CF183" s="79"/>
      <c r="CG183" s="79"/>
      <c r="CH183" s="79"/>
      <c r="CI183" s="79"/>
      <c r="CJ183" s="79"/>
      <c r="CK183" s="79"/>
      <c r="CL183" s="79"/>
      <c r="CM183" s="79"/>
      <c r="CN183" s="79"/>
      <c r="CO183" s="79"/>
      <c r="CP183" s="79"/>
      <c r="CQ183" s="79"/>
      <c r="CR183" s="79"/>
      <c r="CS183" s="79"/>
      <c r="CT183" s="79"/>
      <c r="CU183" s="79"/>
      <c r="CV183" s="79"/>
      <c r="CW183" s="79"/>
      <c r="CX183" s="79"/>
      <c r="CY183" s="79"/>
      <c r="CZ183" s="79"/>
      <c r="DA183" s="79"/>
      <c r="DB183" s="79"/>
      <c r="DC183" s="79"/>
      <c r="DD183" s="79"/>
      <c r="DE183" s="79"/>
      <c r="DF183" s="79"/>
      <c r="DG183" s="79"/>
      <c r="DH183" s="79"/>
      <c r="DI183" s="79"/>
      <c r="DJ183" s="79"/>
      <c r="DK183" s="79"/>
      <c r="DL183" s="79"/>
      <c r="DM183" s="79"/>
      <c r="DN183" s="79"/>
      <c r="DO183" s="79"/>
      <c r="DP183" s="79"/>
      <c r="DQ183" s="79"/>
      <c r="DR183" s="79"/>
      <c r="DS183" s="79"/>
      <c r="DT183" s="79"/>
      <c r="DU183" s="79"/>
      <c r="DV183" s="79"/>
      <c r="DW183" s="79"/>
      <c r="DX183" s="79"/>
      <c r="DY183" s="79"/>
      <c r="DZ183" s="79"/>
      <c r="EA183" s="79"/>
      <c r="EB183" s="79"/>
      <c r="EC183" s="79"/>
      <c r="ED183" s="79"/>
      <c r="EE183" s="79"/>
      <c r="EF183" s="79"/>
      <c r="EG183" s="79"/>
      <c r="EH183" s="79"/>
      <c r="EI183" s="79"/>
      <c r="EJ183" s="79"/>
      <c r="EK183" s="79"/>
      <c r="EL183" s="79"/>
      <c r="EM183" s="79"/>
      <c r="EN183" s="79"/>
      <c r="EO183" s="79"/>
      <c r="EP183" s="79"/>
      <c r="EQ183" s="79"/>
      <c r="ER183" s="79"/>
      <c r="ES183" s="79"/>
      <c r="ET183" s="79"/>
      <c r="EU183" s="79"/>
      <c r="EV183" s="79"/>
      <c r="EW183" s="79"/>
      <c r="EX183" s="79"/>
      <c r="EY183" s="79"/>
      <c r="EZ183" s="79"/>
      <c r="FA183" s="79"/>
      <c r="FB183" s="79"/>
      <c r="FC183" s="79"/>
      <c r="FD183" s="79"/>
      <c r="FE183" s="79"/>
      <c r="FF183" s="79"/>
      <c r="FG183" s="79"/>
      <c r="FH183" s="79"/>
      <c r="FI183" s="79"/>
      <c r="FJ183" s="79"/>
      <c r="FK183" s="79"/>
      <c r="FL183" s="79"/>
      <c r="FM183" s="79"/>
      <c r="FN183" s="79"/>
      <c r="FO183" s="79"/>
      <c r="FP183" s="79"/>
      <c r="FQ183" s="79"/>
      <c r="FR183" s="79"/>
      <c r="FS183" s="79"/>
      <c r="FT183" s="79"/>
      <c r="FU183" s="79"/>
    </row>
    <row r="184" spans="2:177" s="1" customFormat="1" ht="15.75">
      <c r="B184" s="5"/>
      <c r="C184" s="5"/>
      <c r="D184" s="5"/>
      <c r="E184" s="5"/>
      <c r="F184" s="5" t="s">
        <v>573</v>
      </c>
      <c r="G184" s="5"/>
      <c r="H184" s="5"/>
      <c r="I184" s="5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/>
      <c r="BV184" s="79"/>
      <c r="BW184" s="79"/>
      <c r="BX184" s="79"/>
      <c r="BY184" s="79"/>
      <c r="BZ184" s="79"/>
      <c r="CA184" s="79"/>
      <c r="CB184" s="79"/>
      <c r="CC184" s="79"/>
      <c r="CD184" s="79"/>
      <c r="CE184" s="79"/>
      <c r="CF184" s="79"/>
      <c r="CG184" s="79"/>
      <c r="CH184" s="79"/>
      <c r="CI184" s="79"/>
      <c r="CJ184" s="79"/>
      <c r="CK184" s="79"/>
      <c r="CL184" s="79"/>
      <c r="CM184" s="79"/>
      <c r="CN184" s="79"/>
      <c r="CO184" s="79"/>
      <c r="CP184" s="79"/>
      <c r="CQ184" s="79"/>
      <c r="CR184" s="79"/>
      <c r="CS184" s="79"/>
      <c r="CT184" s="79"/>
      <c r="CU184" s="79"/>
      <c r="CV184" s="79"/>
      <c r="CW184" s="79"/>
      <c r="CX184" s="79"/>
      <c r="CY184" s="79"/>
      <c r="CZ184" s="79"/>
      <c r="DA184" s="79"/>
      <c r="DB184" s="79"/>
      <c r="DC184" s="79"/>
      <c r="DD184" s="79"/>
      <c r="DE184" s="79"/>
      <c r="DF184" s="79"/>
      <c r="DG184" s="79"/>
      <c r="DH184" s="79"/>
      <c r="DI184" s="79"/>
      <c r="DJ184" s="79"/>
      <c r="DK184" s="79"/>
      <c r="DL184" s="79"/>
      <c r="DM184" s="79"/>
      <c r="DN184" s="79"/>
      <c r="DO184" s="79"/>
      <c r="DP184" s="79"/>
      <c r="DQ184" s="79"/>
      <c r="DR184" s="79"/>
      <c r="DS184" s="79"/>
      <c r="DT184" s="79"/>
      <c r="DU184" s="79"/>
      <c r="DV184" s="79"/>
      <c r="DW184" s="79"/>
      <c r="DX184" s="79"/>
      <c r="DY184" s="79"/>
      <c r="DZ184" s="79"/>
      <c r="EA184" s="79"/>
      <c r="EB184" s="79"/>
      <c r="EC184" s="79"/>
      <c r="ED184" s="79"/>
      <c r="EE184" s="79"/>
      <c r="EF184" s="79"/>
      <c r="EG184" s="79"/>
      <c r="EH184" s="79"/>
      <c r="EI184" s="79"/>
      <c r="EJ184" s="79"/>
      <c r="EK184" s="79"/>
      <c r="EL184" s="79"/>
      <c r="EM184" s="79"/>
      <c r="EN184" s="79"/>
      <c r="EO184" s="79"/>
      <c r="EP184" s="79"/>
      <c r="EQ184" s="79"/>
      <c r="ER184" s="79"/>
      <c r="ES184" s="79"/>
      <c r="ET184" s="79"/>
      <c r="EU184" s="79"/>
      <c r="EV184" s="79"/>
      <c r="EW184" s="79"/>
      <c r="EX184" s="79"/>
      <c r="EY184" s="79"/>
      <c r="EZ184" s="79"/>
      <c r="FA184" s="79"/>
      <c r="FB184" s="79"/>
      <c r="FC184" s="79"/>
      <c r="FD184" s="79"/>
      <c r="FE184" s="79"/>
      <c r="FF184" s="79"/>
      <c r="FG184" s="79"/>
      <c r="FH184" s="79"/>
      <c r="FI184" s="79"/>
      <c r="FJ184" s="79"/>
      <c r="FK184" s="79"/>
      <c r="FL184" s="79"/>
      <c r="FM184" s="79"/>
      <c r="FN184" s="79"/>
      <c r="FO184" s="79"/>
      <c r="FP184" s="79"/>
      <c r="FQ184" s="79"/>
      <c r="FR184" s="79"/>
      <c r="FS184" s="79"/>
      <c r="FT184" s="79"/>
      <c r="FU184" s="79"/>
    </row>
    <row r="185" spans="2:177" s="1" customFormat="1" ht="15.75">
      <c r="B185" s="5"/>
      <c r="C185" s="5"/>
      <c r="D185" s="5"/>
      <c r="E185" s="5"/>
      <c r="F185" s="5" t="s">
        <v>573</v>
      </c>
      <c r="G185" s="5"/>
      <c r="H185" s="5"/>
      <c r="I185" s="5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  <c r="BZ185" s="79"/>
      <c r="CA185" s="79"/>
      <c r="CB185" s="79"/>
      <c r="CC185" s="79"/>
      <c r="CD185" s="79"/>
      <c r="CE185" s="79"/>
      <c r="CF185" s="79"/>
      <c r="CG185" s="79"/>
      <c r="CH185" s="79"/>
      <c r="CI185" s="79"/>
      <c r="CJ185" s="79"/>
      <c r="CK185" s="79"/>
      <c r="CL185" s="79"/>
      <c r="CM185" s="79"/>
      <c r="CN185" s="79"/>
      <c r="CO185" s="79"/>
      <c r="CP185" s="79"/>
      <c r="CQ185" s="79"/>
      <c r="CR185" s="79"/>
      <c r="CS185" s="79"/>
      <c r="CT185" s="79"/>
      <c r="CU185" s="79"/>
      <c r="CV185" s="79"/>
      <c r="CW185" s="79"/>
      <c r="CX185" s="79"/>
      <c r="CY185" s="79"/>
      <c r="CZ185" s="79"/>
      <c r="DA185" s="79"/>
      <c r="DB185" s="79"/>
      <c r="DC185" s="79"/>
      <c r="DD185" s="79"/>
      <c r="DE185" s="79"/>
      <c r="DF185" s="79"/>
      <c r="DG185" s="79"/>
      <c r="DH185" s="79"/>
      <c r="DI185" s="79"/>
      <c r="DJ185" s="79"/>
      <c r="DK185" s="79"/>
      <c r="DL185" s="79"/>
      <c r="DM185" s="79"/>
      <c r="DN185" s="79"/>
      <c r="DO185" s="79"/>
      <c r="DP185" s="79"/>
      <c r="DQ185" s="79"/>
      <c r="DR185" s="79"/>
      <c r="DS185" s="79"/>
      <c r="DT185" s="79"/>
      <c r="DU185" s="79"/>
      <c r="DV185" s="79"/>
      <c r="DW185" s="79"/>
      <c r="DX185" s="79"/>
      <c r="DY185" s="79"/>
      <c r="DZ185" s="79"/>
      <c r="EA185" s="79"/>
      <c r="EB185" s="79"/>
      <c r="EC185" s="79"/>
      <c r="ED185" s="79"/>
      <c r="EE185" s="79"/>
      <c r="EF185" s="79"/>
      <c r="EG185" s="79"/>
      <c r="EH185" s="79"/>
      <c r="EI185" s="79"/>
      <c r="EJ185" s="79"/>
      <c r="EK185" s="79"/>
      <c r="EL185" s="79"/>
      <c r="EM185" s="79"/>
      <c r="EN185" s="79"/>
      <c r="EO185" s="79"/>
      <c r="EP185" s="79"/>
      <c r="EQ185" s="79"/>
      <c r="ER185" s="79"/>
      <c r="ES185" s="79"/>
      <c r="ET185" s="79"/>
      <c r="EU185" s="79"/>
      <c r="EV185" s="79"/>
      <c r="EW185" s="79"/>
      <c r="EX185" s="79"/>
      <c r="EY185" s="79"/>
      <c r="EZ185" s="79"/>
      <c r="FA185" s="79"/>
      <c r="FB185" s="79"/>
      <c r="FC185" s="79"/>
      <c r="FD185" s="79"/>
      <c r="FE185" s="79"/>
      <c r="FF185" s="79"/>
      <c r="FG185" s="79"/>
      <c r="FH185" s="79"/>
      <c r="FI185" s="79"/>
      <c r="FJ185" s="79"/>
      <c r="FK185" s="79"/>
      <c r="FL185" s="79"/>
      <c r="FM185" s="79"/>
      <c r="FN185" s="79"/>
      <c r="FO185" s="79"/>
      <c r="FP185" s="79"/>
      <c r="FQ185" s="79"/>
      <c r="FR185" s="79"/>
      <c r="FS185" s="79"/>
      <c r="FT185" s="79"/>
      <c r="FU185" s="79"/>
    </row>
    <row r="186" spans="2:177" s="1" customFormat="1" ht="15.75">
      <c r="B186" s="5"/>
      <c r="C186" s="5"/>
      <c r="D186" s="5"/>
      <c r="E186" s="5"/>
      <c r="F186" s="5"/>
      <c r="G186" s="5"/>
      <c r="H186" s="5"/>
      <c r="I186" s="5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/>
      <c r="BX186" s="79"/>
      <c r="BY186" s="79"/>
      <c r="BZ186" s="79"/>
      <c r="CA186" s="79"/>
      <c r="CB186" s="79"/>
      <c r="CC186" s="79"/>
      <c r="CD186" s="79"/>
      <c r="CE186" s="79"/>
      <c r="CF186" s="79"/>
      <c r="CG186" s="79"/>
      <c r="CH186" s="79"/>
      <c r="CI186" s="79"/>
      <c r="CJ186" s="79"/>
      <c r="CK186" s="79"/>
      <c r="CL186" s="79"/>
      <c r="CM186" s="79"/>
      <c r="CN186" s="79"/>
      <c r="CO186" s="79"/>
      <c r="CP186" s="79"/>
      <c r="CQ186" s="79"/>
      <c r="CR186" s="79"/>
      <c r="CS186" s="79"/>
      <c r="CT186" s="79"/>
      <c r="CU186" s="79"/>
      <c r="CV186" s="79"/>
      <c r="CW186" s="79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79"/>
      <c r="DK186" s="79"/>
      <c r="DL186" s="79"/>
      <c r="DM186" s="79"/>
      <c r="DN186" s="79"/>
      <c r="DO186" s="79"/>
      <c r="DP186" s="79"/>
      <c r="DQ186" s="79"/>
      <c r="DR186" s="79"/>
      <c r="DS186" s="79"/>
      <c r="DT186" s="79"/>
      <c r="DU186" s="79"/>
      <c r="DV186" s="79"/>
      <c r="DW186" s="79"/>
      <c r="DX186" s="79"/>
      <c r="DY186" s="79"/>
      <c r="DZ186" s="79"/>
      <c r="EA186" s="79"/>
      <c r="EB186" s="79"/>
      <c r="EC186" s="79"/>
      <c r="ED186" s="79"/>
      <c r="EE186" s="79"/>
      <c r="EF186" s="79"/>
      <c r="EG186" s="79"/>
      <c r="EH186" s="79"/>
      <c r="EI186" s="79"/>
      <c r="EJ186" s="79"/>
      <c r="EK186" s="79"/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79"/>
      <c r="EY186" s="79"/>
      <c r="EZ186" s="79"/>
      <c r="FA186" s="79"/>
      <c r="FB186" s="79"/>
      <c r="FC186" s="79"/>
      <c r="FD186" s="79"/>
      <c r="FE186" s="79"/>
      <c r="FF186" s="79"/>
      <c r="FG186" s="79"/>
      <c r="FH186" s="79"/>
      <c r="FI186" s="79"/>
      <c r="FJ186" s="79"/>
      <c r="FK186" s="79"/>
      <c r="FL186" s="79"/>
      <c r="FM186" s="79"/>
      <c r="FN186" s="79"/>
      <c r="FO186" s="79"/>
      <c r="FP186" s="79"/>
      <c r="FQ186" s="79"/>
      <c r="FR186" s="79"/>
      <c r="FS186" s="79"/>
      <c r="FT186" s="79"/>
      <c r="FU186" s="79"/>
    </row>
    <row r="187" spans="2:177" s="1" customFormat="1" ht="15.75">
      <c r="B187" s="5"/>
      <c r="C187" s="5"/>
      <c r="D187" s="5"/>
      <c r="E187" s="5"/>
      <c r="F187" s="5"/>
      <c r="G187" s="5"/>
      <c r="H187" s="5"/>
      <c r="I187" s="5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79"/>
      <c r="BY187" s="79"/>
      <c r="BZ187" s="79"/>
      <c r="CA187" s="79"/>
      <c r="CB187" s="79"/>
      <c r="CC187" s="79"/>
      <c r="CD187" s="79"/>
      <c r="CE187" s="79"/>
      <c r="CF187" s="79"/>
      <c r="CG187" s="79"/>
      <c r="CH187" s="79"/>
      <c r="CI187" s="79"/>
      <c r="CJ187" s="79"/>
      <c r="CK187" s="79"/>
      <c r="CL187" s="79"/>
      <c r="CM187" s="79"/>
      <c r="CN187" s="79"/>
      <c r="CO187" s="79"/>
      <c r="CP187" s="79"/>
      <c r="CQ187" s="79"/>
      <c r="CR187" s="79"/>
      <c r="CS187" s="79"/>
      <c r="CT187" s="79"/>
      <c r="CU187" s="79"/>
      <c r="CV187" s="79"/>
      <c r="CW187" s="79"/>
      <c r="CX187" s="79"/>
      <c r="CY187" s="79"/>
      <c r="CZ187" s="79"/>
      <c r="DA187" s="79"/>
      <c r="DB187" s="79"/>
      <c r="DC187" s="79"/>
      <c r="DD187" s="79"/>
      <c r="DE187" s="79"/>
      <c r="DF187" s="79"/>
      <c r="DG187" s="79"/>
      <c r="DH187" s="79"/>
      <c r="DI187" s="79"/>
      <c r="DJ187" s="79"/>
      <c r="DK187" s="79"/>
      <c r="DL187" s="79"/>
      <c r="DM187" s="79"/>
      <c r="DN187" s="79"/>
      <c r="DO187" s="79"/>
      <c r="DP187" s="79"/>
      <c r="DQ187" s="79"/>
      <c r="DR187" s="79"/>
      <c r="DS187" s="79"/>
      <c r="DT187" s="79"/>
      <c r="DU187" s="79"/>
      <c r="DV187" s="79"/>
      <c r="DW187" s="79"/>
      <c r="DX187" s="79"/>
      <c r="DY187" s="79"/>
      <c r="DZ187" s="79"/>
      <c r="EA187" s="79"/>
      <c r="EB187" s="79"/>
      <c r="EC187" s="79"/>
      <c r="ED187" s="79"/>
      <c r="EE187" s="79"/>
      <c r="EF187" s="79"/>
      <c r="EG187" s="79"/>
      <c r="EH187" s="79"/>
      <c r="EI187" s="79"/>
      <c r="EJ187" s="79"/>
      <c r="EK187" s="79"/>
      <c r="EL187" s="79"/>
      <c r="EM187" s="79"/>
      <c r="EN187" s="79"/>
      <c r="EO187" s="79"/>
      <c r="EP187" s="79"/>
      <c r="EQ187" s="79"/>
      <c r="ER187" s="79"/>
      <c r="ES187" s="79"/>
      <c r="ET187" s="79"/>
      <c r="EU187" s="79"/>
      <c r="EV187" s="79"/>
      <c r="EW187" s="79"/>
      <c r="EX187" s="79"/>
      <c r="EY187" s="79"/>
      <c r="EZ187" s="79"/>
      <c r="FA187" s="79"/>
      <c r="FB187" s="79"/>
      <c r="FC187" s="79"/>
      <c r="FD187" s="79"/>
      <c r="FE187" s="79"/>
      <c r="FF187" s="79"/>
      <c r="FG187" s="79"/>
      <c r="FH187" s="79"/>
      <c r="FI187" s="79"/>
      <c r="FJ187" s="79"/>
      <c r="FK187" s="79"/>
      <c r="FL187" s="79"/>
      <c r="FM187" s="79"/>
      <c r="FN187" s="79"/>
      <c r="FO187" s="79"/>
      <c r="FP187" s="79"/>
      <c r="FQ187" s="79"/>
      <c r="FR187" s="79"/>
      <c r="FS187" s="79"/>
      <c r="FT187" s="79"/>
      <c r="FU187" s="79"/>
    </row>
    <row r="188" spans="2:177" s="1" customFormat="1" ht="15.75">
      <c r="B188" s="2"/>
      <c r="C188" s="5"/>
      <c r="D188" s="5"/>
      <c r="E188" s="5"/>
      <c r="F188" s="5"/>
      <c r="G188" s="5"/>
      <c r="H188" s="5"/>
      <c r="I188" s="5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79"/>
      <c r="BO188" s="79"/>
      <c r="BP188" s="79"/>
      <c r="BQ188" s="79"/>
      <c r="BR188" s="79"/>
      <c r="BS188" s="79"/>
      <c r="BT188" s="79"/>
      <c r="BU188" s="79"/>
      <c r="BV188" s="79"/>
      <c r="BW188" s="79"/>
      <c r="BX188" s="79"/>
      <c r="BY188" s="79"/>
      <c r="BZ188" s="79"/>
      <c r="CA188" s="79"/>
      <c r="CB188" s="79"/>
      <c r="CC188" s="79"/>
      <c r="CD188" s="79"/>
      <c r="CE188" s="79"/>
      <c r="CF188" s="79"/>
      <c r="CG188" s="79"/>
      <c r="CH188" s="79"/>
      <c r="CI188" s="79"/>
      <c r="CJ188" s="79"/>
      <c r="CK188" s="79"/>
      <c r="CL188" s="79"/>
      <c r="CM188" s="79"/>
      <c r="CN188" s="79"/>
      <c r="CO188" s="79"/>
      <c r="CP188" s="79"/>
      <c r="CQ188" s="79"/>
      <c r="CR188" s="79"/>
      <c r="CS188" s="79"/>
      <c r="CT188" s="79"/>
      <c r="CU188" s="79"/>
      <c r="CV188" s="79"/>
      <c r="CW188" s="79"/>
      <c r="CX188" s="79"/>
      <c r="CY188" s="79"/>
      <c r="CZ188" s="79"/>
      <c r="DA188" s="79"/>
      <c r="DB188" s="79"/>
      <c r="DC188" s="79"/>
      <c r="DD188" s="79"/>
      <c r="DE188" s="79"/>
      <c r="DF188" s="79"/>
      <c r="DG188" s="79"/>
      <c r="DH188" s="79"/>
      <c r="DI188" s="79"/>
      <c r="DJ188" s="79"/>
      <c r="DK188" s="79"/>
      <c r="DL188" s="79"/>
      <c r="DM188" s="79"/>
      <c r="DN188" s="79"/>
      <c r="DO188" s="79"/>
      <c r="DP188" s="79"/>
      <c r="DQ188" s="79"/>
      <c r="DR188" s="79"/>
      <c r="DS188" s="79"/>
      <c r="DT188" s="79"/>
      <c r="DU188" s="79"/>
      <c r="DV188" s="79"/>
      <c r="DW188" s="79"/>
      <c r="DX188" s="79"/>
      <c r="DY188" s="79"/>
      <c r="DZ188" s="79"/>
      <c r="EA188" s="79"/>
      <c r="EB188" s="79"/>
      <c r="EC188" s="79"/>
      <c r="ED188" s="79"/>
      <c r="EE188" s="79"/>
      <c r="EF188" s="79"/>
      <c r="EG188" s="79"/>
      <c r="EH188" s="79"/>
      <c r="EI188" s="79"/>
      <c r="EJ188" s="79"/>
      <c r="EK188" s="79"/>
      <c r="EL188" s="79"/>
      <c r="EM188" s="79"/>
      <c r="EN188" s="79"/>
      <c r="EO188" s="79"/>
      <c r="EP188" s="79"/>
      <c r="EQ188" s="79"/>
      <c r="ER188" s="79"/>
      <c r="ES188" s="79"/>
      <c r="ET188" s="79"/>
      <c r="EU188" s="79"/>
      <c r="EV188" s="79"/>
      <c r="EW188" s="79"/>
      <c r="EX188" s="79"/>
      <c r="EY188" s="79"/>
      <c r="EZ188" s="79"/>
      <c r="FA188" s="79"/>
      <c r="FB188" s="79"/>
      <c r="FC188" s="79"/>
      <c r="FD188" s="79"/>
      <c r="FE188" s="79"/>
      <c r="FF188" s="79"/>
      <c r="FG188" s="79"/>
      <c r="FH188" s="79"/>
      <c r="FI188" s="79"/>
      <c r="FJ188" s="79"/>
      <c r="FK188" s="79"/>
      <c r="FL188" s="79"/>
      <c r="FM188" s="79"/>
      <c r="FN188" s="79"/>
      <c r="FO188" s="79"/>
      <c r="FP188" s="79"/>
      <c r="FQ188" s="79"/>
      <c r="FR188" s="79"/>
      <c r="FS188" s="79"/>
      <c r="FT188" s="79"/>
      <c r="FU188" s="79"/>
    </row>
    <row r="189" spans="2:177" s="1" customFormat="1" ht="15.75">
      <c r="B189" s="5"/>
      <c r="C189" s="5"/>
      <c r="D189" s="5"/>
      <c r="E189" s="5"/>
      <c r="F189" s="5"/>
      <c r="G189" s="5"/>
      <c r="H189" s="5"/>
      <c r="I189" s="5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  <c r="BM189" s="79"/>
      <c r="BN189" s="79"/>
      <c r="BO189" s="79"/>
      <c r="BP189" s="79"/>
      <c r="BQ189" s="79"/>
      <c r="BR189" s="79"/>
      <c r="BS189" s="79"/>
      <c r="BT189" s="79"/>
      <c r="BU189" s="79"/>
      <c r="BV189" s="79"/>
      <c r="BW189" s="79"/>
      <c r="BX189" s="79"/>
      <c r="BY189" s="79"/>
      <c r="BZ189" s="79"/>
      <c r="CA189" s="79"/>
      <c r="CB189" s="79"/>
      <c r="CC189" s="79"/>
      <c r="CD189" s="79"/>
      <c r="CE189" s="79"/>
      <c r="CF189" s="79"/>
      <c r="CG189" s="79"/>
      <c r="CH189" s="79"/>
      <c r="CI189" s="79"/>
      <c r="CJ189" s="79"/>
      <c r="CK189" s="79"/>
      <c r="CL189" s="79"/>
      <c r="CM189" s="79"/>
      <c r="CN189" s="79"/>
      <c r="CO189" s="79"/>
      <c r="CP189" s="79"/>
      <c r="CQ189" s="79"/>
      <c r="CR189" s="79"/>
      <c r="CS189" s="79"/>
      <c r="CT189" s="79"/>
      <c r="CU189" s="79"/>
      <c r="CV189" s="79"/>
      <c r="CW189" s="79"/>
      <c r="CX189" s="79"/>
      <c r="CY189" s="79"/>
      <c r="CZ189" s="79"/>
      <c r="DA189" s="79"/>
      <c r="DB189" s="79"/>
      <c r="DC189" s="79"/>
      <c r="DD189" s="79"/>
      <c r="DE189" s="79"/>
      <c r="DF189" s="79"/>
      <c r="DG189" s="79"/>
      <c r="DH189" s="79"/>
      <c r="DI189" s="79"/>
      <c r="DJ189" s="79"/>
      <c r="DK189" s="79"/>
      <c r="DL189" s="79"/>
      <c r="DM189" s="79"/>
      <c r="DN189" s="79"/>
      <c r="DO189" s="79"/>
      <c r="DP189" s="79"/>
      <c r="DQ189" s="79"/>
      <c r="DR189" s="79"/>
      <c r="DS189" s="79"/>
      <c r="DT189" s="79"/>
      <c r="DU189" s="79"/>
      <c r="DV189" s="79"/>
      <c r="DW189" s="79"/>
      <c r="DX189" s="79"/>
      <c r="DY189" s="79"/>
      <c r="DZ189" s="79"/>
      <c r="EA189" s="79"/>
      <c r="EB189" s="79"/>
      <c r="EC189" s="79"/>
      <c r="ED189" s="79"/>
      <c r="EE189" s="79"/>
      <c r="EF189" s="79"/>
      <c r="EG189" s="79"/>
      <c r="EH189" s="79"/>
      <c r="EI189" s="79"/>
      <c r="EJ189" s="79"/>
      <c r="EK189" s="79"/>
      <c r="EL189" s="79"/>
      <c r="EM189" s="79"/>
      <c r="EN189" s="79"/>
      <c r="EO189" s="79"/>
      <c r="EP189" s="79"/>
      <c r="EQ189" s="79"/>
      <c r="ER189" s="79"/>
      <c r="ES189" s="79"/>
      <c r="ET189" s="79"/>
      <c r="EU189" s="79"/>
      <c r="EV189" s="79"/>
      <c r="EW189" s="79"/>
      <c r="EX189" s="79"/>
      <c r="EY189" s="79"/>
      <c r="EZ189" s="79"/>
      <c r="FA189" s="79"/>
      <c r="FB189" s="79"/>
      <c r="FC189" s="79"/>
      <c r="FD189" s="79"/>
      <c r="FE189" s="79"/>
      <c r="FF189" s="79"/>
      <c r="FG189" s="79"/>
      <c r="FH189" s="79"/>
      <c r="FI189" s="79"/>
      <c r="FJ189" s="79"/>
      <c r="FK189" s="79"/>
      <c r="FL189" s="79"/>
      <c r="FM189" s="79"/>
      <c r="FN189" s="79"/>
      <c r="FO189" s="79"/>
      <c r="FP189" s="79"/>
      <c r="FQ189" s="79"/>
      <c r="FR189" s="79"/>
      <c r="FS189" s="79"/>
      <c r="FT189" s="79"/>
      <c r="FU189" s="79"/>
    </row>
    <row r="190" spans="2:177" s="1" customFormat="1" ht="15.75">
      <c r="B190" s="5"/>
      <c r="C190" s="5"/>
      <c r="D190" s="5"/>
      <c r="E190" s="5"/>
      <c r="F190" s="5"/>
      <c r="G190" s="5"/>
      <c r="H190" s="5"/>
      <c r="I190" s="5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  <c r="BO190" s="79"/>
      <c r="BP190" s="79"/>
      <c r="BQ190" s="79"/>
      <c r="BR190" s="79"/>
      <c r="BS190" s="79"/>
      <c r="BT190" s="79"/>
      <c r="BU190" s="79"/>
      <c r="BV190" s="79"/>
      <c r="BW190" s="79"/>
      <c r="BX190" s="79"/>
      <c r="BY190" s="79"/>
      <c r="BZ190" s="79"/>
      <c r="CA190" s="79"/>
      <c r="CB190" s="79"/>
      <c r="CC190" s="79"/>
      <c r="CD190" s="79"/>
      <c r="CE190" s="79"/>
      <c r="CF190" s="79"/>
      <c r="CG190" s="79"/>
      <c r="CH190" s="79"/>
      <c r="CI190" s="79"/>
      <c r="CJ190" s="79"/>
      <c r="CK190" s="79"/>
      <c r="CL190" s="79"/>
      <c r="CM190" s="79"/>
      <c r="CN190" s="79"/>
      <c r="CO190" s="79"/>
      <c r="CP190" s="79"/>
      <c r="CQ190" s="79"/>
      <c r="CR190" s="79"/>
      <c r="CS190" s="79"/>
      <c r="CT190" s="79"/>
      <c r="CU190" s="79"/>
      <c r="CV190" s="79"/>
      <c r="CW190" s="79"/>
      <c r="CX190" s="79"/>
      <c r="CY190" s="79"/>
      <c r="CZ190" s="79"/>
      <c r="DA190" s="79"/>
      <c r="DB190" s="79"/>
      <c r="DC190" s="79"/>
      <c r="DD190" s="79"/>
      <c r="DE190" s="79"/>
      <c r="DF190" s="79"/>
      <c r="DG190" s="79"/>
      <c r="DH190" s="79"/>
      <c r="DI190" s="79"/>
      <c r="DJ190" s="79"/>
      <c r="DK190" s="79"/>
      <c r="DL190" s="79"/>
      <c r="DM190" s="79"/>
      <c r="DN190" s="79"/>
      <c r="DO190" s="79"/>
      <c r="DP190" s="79"/>
      <c r="DQ190" s="79"/>
      <c r="DR190" s="79"/>
      <c r="DS190" s="79"/>
      <c r="DT190" s="79"/>
      <c r="DU190" s="79"/>
      <c r="DV190" s="79"/>
      <c r="DW190" s="79"/>
      <c r="DX190" s="79"/>
      <c r="DY190" s="79"/>
      <c r="DZ190" s="79"/>
      <c r="EA190" s="79"/>
      <c r="EB190" s="79"/>
      <c r="EC190" s="79"/>
      <c r="ED190" s="79"/>
      <c r="EE190" s="79"/>
      <c r="EF190" s="79"/>
      <c r="EG190" s="79"/>
      <c r="EH190" s="79"/>
      <c r="EI190" s="79"/>
      <c r="EJ190" s="79"/>
      <c r="EK190" s="79"/>
      <c r="EL190" s="79"/>
      <c r="EM190" s="79"/>
      <c r="EN190" s="79"/>
      <c r="EO190" s="79"/>
      <c r="EP190" s="79"/>
      <c r="EQ190" s="79"/>
      <c r="ER190" s="79"/>
      <c r="ES190" s="79"/>
      <c r="ET190" s="79"/>
      <c r="EU190" s="79"/>
      <c r="EV190" s="79"/>
      <c r="EW190" s="79"/>
      <c r="EX190" s="79"/>
      <c r="EY190" s="79"/>
      <c r="EZ190" s="79"/>
      <c r="FA190" s="79"/>
      <c r="FB190" s="79"/>
      <c r="FC190" s="79"/>
      <c r="FD190" s="79"/>
      <c r="FE190" s="79"/>
      <c r="FF190" s="79"/>
      <c r="FG190" s="79"/>
      <c r="FH190" s="79"/>
      <c r="FI190" s="79"/>
      <c r="FJ190" s="79"/>
      <c r="FK190" s="79"/>
      <c r="FL190" s="79"/>
      <c r="FM190" s="79"/>
      <c r="FN190" s="79"/>
      <c r="FO190" s="79"/>
      <c r="FP190" s="79"/>
      <c r="FQ190" s="79"/>
      <c r="FR190" s="79"/>
      <c r="FS190" s="79"/>
      <c r="FT190" s="79"/>
      <c r="FU190" s="79"/>
    </row>
    <row r="191" spans="2:177" s="1" customFormat="1" ht="15.75">
      <c r="B191" s="5"/>
      <c r="C191" s="5"/>
      <c r="D191" s="5"/>
      <c r="E191" s="5"/>
      <c r="F191" s="5"/>
      <c r="G191" s="5"/>
      <c r="H191" s="5"/>
      <c r="I191" s="5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  <c r="BM191" s="79"/>
      <c r="BN191" s="79"/>
      <c r="BO191" s="79"/>
      <c r="BP191" s="79"/>
      <c r="BQ191" s="79"/>
      <c r="BR191" s="79"/>
      <c r="BS191" s="79"/>
      <c r="BT191" s="79"/>
      <c r="BU191" s="79"/>
      <c r="BV191" s="79"/>
      <c r="BW191" s="79"/>
      <c r="BX191" s="79"/>
      <c r="BY191" s="79"/>
      <c r="BZ191" s="79"/>
      <c r="CA191" s="79"/>
      <c r="CB191" s="79"/>
      <c r="CC191" s="79"/>
      <c r="CD191" s="79"/>
      <c r="CE191" s="79"/>
      <c r="CF191" s="79"/>
      <c r="CG191" s="79"/>
      <c r="CH191" s="79"/>
      <c r="CI191" s="79"/>
      <c r="CJ191" s="79"/>
      <c r="CK191" s="79"/>
      <c r="CL191" s="79"/>
      <c r="CM191" s="79"/>
      <c r="CN191" s="79"/>
      <c r="CO191" s="79"/>
      <c r="CP191" s="79"/>
      <c r="CQ191" s="79"/>
      <c r="CR191" s="79"/>
      <c r="CS191" s="79"/>
      <c r="CT191" s="79"/>
      <c r="CU191" s="79"/>
      <c r="CV191" s="79"/>
      <c r="CW191" s="79"/>
      <c r="CX191" s="79"/>
      <c r="CY191" s="79"/>
      <c r="CZ191" s="79"/>
      <c r="DA191" s="79"/>
      <c r="DB191" s="79"/>
      <c r="DC191" s="79"/>
      <c r="DD191" s="79"/>
      <c r="DE191" s="79"/>
      <c r="DF191" s="79"/>
      <c r="DG191" s="79"/>
      <c r="DH191" s="79"/>
      <c r="DI191" s="79"/>
      <c r="DJ191" s="79"/>
      <c r="DK191" s="79"/>
      <c r="DL191" s="79"/>
      <c r="DM191" s="79"/>
      <c r="DN191" s="79"/>
      <c r="DO191" s="79"/>
      <c r="DP191" s="79"/>
      <c r="DQ191" s="79"/>
      <c r="DR191" s="79"/>
      <c r="DS191" s="79"/>
      <c r="DT191" s="79"/>
      <c r="DU191" s="79"/>
      <c r="DV191" s="79"/>
      <c r="DW191" s="79"/>
      <c r="DX191" s="79"/>
      <c r="DY191" s="79"/>
      <c r="DZ191" s="79"/>
      <c r="EA191" s="79"/>
      <c r="EB191" s="79"/>
      <c r="EC191" s="79"/>
      <c r="ED191" s="79"/>
      <c r="EE191" s="79"/>
      <c r="EF191" s="79"/>
      <c r="EG191" s="79"/>
      <c r="EH191" s="79"/>
      <c r="EI191" s="79"/>
      <c r="EJ191" s="79"/>
      <c r="EK191" s="79"/>
      <c r="EL191" s="79"/>
      <c r="EM191" s="79"/>
      <c r="EN191" s="79"/>
      <c r="EO191" s="79"/>
      <c r="EP191" s="79"/>
      <c r="EQ191" s="79"/>
      <c r="ER191" s="79"/>
      <c r="ES191" s="79"/>
      <c r="ET191" s="79"/>
      <c r="EU191" s="79"/>
      <c r="EV191" s="79"/>
      <c r="EW191" s="79"/>
      <c r="EX191" s="79"/>
      <c r="EY191" s="79"/>
      <c r="EZ191" s="79"/>
      <c r="FA191" s="79"/>
      <c r="FB191" s="79"/>
      <c r="FC191" s="79"/>
      <c r="FD191" s="79"/>
      <c r="FE191" s="79"/>
      <c r="FF191" s="79"/>
      <c r="FG191" s="79"/>
      <c r="FH191" s="79"/>
      <c r="FI191" s="79"/>
      <c r="FJ191" s="79"/>
      <c r="FK191" s="79"/>
      <c r="FL191" s="79"/>
      <c r="FM191" s="79"/>
      <c r="FN191" s="79"/>
      <c r="FO191" s="79"/>
      <c r="FP191" s="79"/>
      <c r="FQ191" s="79"/>
      <c r="FR191" s="79"/>
      <c r="FS191" s="79"/>
      <c r="FT191" s="79"/>
      <c r="FU191" s="79"/>
    </row>
    <row r="192" spans="2:177" s="1" customFormat="1" ht="15.75">
      <c r="B192" s="5"/>
      <c r="C192" s="5"/>
      <c r="D192" s="5"/>
      <c r="E192" s="5"/>
      <c r="F192" s="5"/>
      <c r="G192" s="5"/>
      <c r="H192" s="5"/>
      <c r="I192" s="5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79"/>
      <c r="CR192" s="79"/>
      <c r="CS192" s="79"/>
      <c r="CT192" s="79"/>
      <c r="CU192" s="79"/>
      <c r="CV192" s="79"/>
      <c r="CW192" s="79"/>
      <c r="CX192" s="79"/>
      <c r="CY192" s="79"/>
      <c r="CZ192" s="79"/>
      <c r="DA192" s="79"/>
      <c r="DB192" s="79"/>
      <c r="DC192" s="79"/>
      <c r="DD192" s="79"/>
      <c r="DE192" s="79"/>
      <c r="DF192" s="79"/>
      <c r="DG192" s="79"/>
      <c r="DH192" s="79"/>
      <c r="DI192" s="79"/>
      <c r="DJ192" s="79"/>
      <c r="DK192" s="79"/>
      <c r="DL192" s="79"/>
      <c r="DM192" s="79"/>
      <c r="DN192" s="79"/>
      <c r="DO192" s="79"/>
      <c r="DP192" s="79"/>
      <c r="DQ192" s="79"/>
      <c r="DR192" s="79"/>
      <c r="DS192" s="79"/>
      <c r="DT192" s="79"/>
      <c r="DU192" s="79"/>
      <c r="DV192" s="79"/>
      <c r="DW192" s="79"/>
      <c r="DX192" s="79"/>
      <c r="DY192" s="79"/>
      <c r="DZ192" s="79"/>
      <c r="EA192" s="79"/>
      <c r="EB192" s="79"/>
      <c r="EC192" s="79"/>
      <c r="ED192" s="79"/>
      <c r="EE192" s="79"/>
      <c r="EF192" s="79"/>
      <c r="EG192" s="79"/>
      <c r="EH192" s="79"/>
      <c r="EI192" s="79"/>
      <c r="EJ192" s="79"/>
      <c r="EK192" s="79"/>
      <c r="EL192" s="79"/>
      <c r="EM192" s="79"/>
      <c r="EN192" s="79"/>
      <c r="EO192" s="79"/>
      <c r="EP192" s="79"/>
      <c r="EQ192" s="79"/>
      <c r="ER192" s="79"/>
      <c r="ES192" s="79"/>
      <c r="ET192" s="79"/>
      <c r="EU192" s="79"/>
      <c r="EV192" s="79"/>
      <c r="EW192" s="79"/>
      <c r="EX192" s="79"/>
      <c r="EY192" s="79"/>
      <c r="EZ192" s="79"/>
      <c r="FA192" s="79"/>
      <c r="FB192" s="79"/>
      <c r="FC192" s="79"/>
      <c r="FD192" s="79"/>
      <c r="FE192" s="79"/>
      <c r="FF192" s="79"/>
      <c r="FG192" s="79"/>
      <c r="FH192" s="79"/>
      <c r="FI192" s="79"/>
      <c r="FJ192" s="79"/>
      <c r="FK192" s="79"/>
      <c r="FL192" s="79"/>
      <c r="FM192" s="79"/>
      <c r="FN192" s="79"/>
      <c r="FO192" s="79"/>
      <c r="FP192" s="79"/>
      <c r="FQ192" s="79"/>
      <c r="FR192" s="79"/>
      <c r="FS192" s="79"/>
      <c r="FT192" s="79"/>
      <c r="FU192" s="79"/>
    </row>
    <row r="193" spans="2:177" s="1" customFormat="1" ht="15.75">
      <c r="B193" s="5"/>
      <c r="C193" s="5"/>
      <c r="D193" s="5"/>
      <c r="E193" s="5"/>
      <c r="F193" s="5"/>
      <c r="G193" s="5"/>
      <c r="H193" s="5"/>
      <c r="I193" s="5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79"/>
      <c r="BY193" s="79"/>
      <c r="BZ193" s="79"/>
      <c r="CA193" s="79"/>
      <c r="CB193" s="79"/>
      <c r="CC193" s="79"/>
      <c r="CD193" s="79"/>
      <c r="CE193" s="79"/>
      <c r="CF193" s="79"/>
      <c r="CG193" s="79"/>
      <c r="CH193" s="79"/>
      <c r="CI193" s="79"/>
      <c r="CJ193" s="79"/>
      <c r="CK193" s="79"/>
      <c r="CL193" s="79"/>
      <c r="CM193" s="79"/>
      <c r="CN193" s="79"/>
      <c r="CO193" s="79"/>
      <c r="CP193" s="79"/>
      <c r="CQ193" s="79"/>
      <c r="CR193" s="79"/>
      <c r="CS193" s="79"/>
      <c r="CT193" s="79"/>
      <c r="CU193" s="79"/>
      <c r="CV193" s="79"/>
      <c r="CW193" s="79"/>
      <c r="CX193" s="79"/>
      <c r="CY193" s="79"/>
      <c r="CZ193" s="79"/>
      <c r="DA193" s="79"/>
      <c r="DB193" s="79"/>
      <c r="DC193" s="79"/>
      <c r="DD193" s="79"/>
      <c r="DE193" s="79"/>
      <c r="DF193" s="79"/>
      <c r="DG193" s="79"/>
      <c r="DH193" s="79"/>
      <c r="DI193" s="79"/>
      <c r="DJ193" s="79"/>
      <c r="DK193" s="79"/>
      <c r="DL193" s="79"/>
      <c r="DM193" s="79"/>
      <c r="DN193" s="79"/>
      <c r="DO193" s="79"/>
      <c r="DP193" s="79"/>
      <c r="DQ193" s="79"/>
      <c r="DR193" s="79"/>
      <c r="DS193" s="79"/>
      <c r="DT193" s="79"/>
      <c r="DU193" s="79"/>
      <c r="DV193" s="79"/>
      <c r="DW193" s="79"/>
      <c r="DX193" s="79"/>
      <c r="DY193" s="79"/>
      <c r="DZ193" s="79"/>
      <c r="EA193" s="79"/>
      <c r="EB193" s="79"/>
      <c r="EC193" s="79"/>
      <c r="ED193" s="79"/>
      <c r="EE193" s="79"/>
      <c r="EF193" s="79"/>
      <c r="EG193" s="79"/>
      <c r="EH193" s="79"/>
      <c r="EI193" s="79"/>
      <c r="EJ193" s="79"/>
      <c r="EK193" s="79"/>
      <c r="EL193" s="79"/>
      <c r="EM193" s="79"/>
      <c r="EN193" s="79"/>
      <c r="EO193" s="79"/>
      <c r="EP193" s="79"/>
      <c r="EQ193" s="79"/>
      <c r="ER193" s="79"/>
      <c r="ES193" s="79"/>
      <c r="ET193" s="79"/>
      <c r="EU193" s="79"/>
      <c r="EV193" s="79"/>
      <c r="EW193" s="79"/>
      <c r="EX193" s="79"/>
      <c r="EY193" s="79"/>
      <c r="EZ193" s="79"/>
      <c r="FA193" s="79"/>
      <c r="FB193" s="79"/>
      <c r="FC193" s="79"/>
      <c r="FD193" s="79"/>
      <c r="FE193" s="79"/>
      <c r="FF193" s="79"/>
      <c r="FG193" s="79"/>
      <c r="FH193" s="79"/>
      <c r="FI193" s="79"/>
      <c r="FJ193" s="79"/>
      <c r="FK193" s="79"/>
      <c r="FL193" s="79"/>
      <c r="FM193" s="79"/>
      <c r="FN193" s="79"/>
      <c r="FO193" s="79"/>
      <c r="FP193" s="79"/>
      <c r="FQ193" s="79"/>
      <c r="FR193" s="79"/>
      <c r="FS193" s="79"/>
      <c r="FT193" s="79"/>
      <c r="FU193" s="79"/>
    </row>
    <row r="194" spans="2:177" s="1" customFormat="1" ht="15.75">
      <c r="B194" s="5"/>
      <c r="C194" s="5"/>
      <c r="D194" s="5"/>
      <c r="E194" s="5"/>
      <c r="F194" s="5"/>
      <c r="G194" s="5"/>
      <c r="H194" s="5"/>
      <c r="I194" s="5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9"/>
      <c r="CB194" s="79"/>
      <c r="CC194" s="79"/>
      <c r="CD194" s="79"/>
      <c r="CE194" s="79"/>
      <c r="CF194" s="79"/>
      <c r="CG194" s="79"/>
      <c r="CH194" s="79"/>
      <c r="CI194" s="79"/>
      <c r="CJ194" s="79"/>
      <c r="CK194" s="79"/>
      <c r="CL194" s="79"/>
      <c r="CM194" s="79"/>
      <c r="CN194" s="79"/>
      <c r="CO194" s="79"/>
      <c r="CP194" s="79"/>
      <c r="CQ194" s="79"/>
      <c r="CR194" s="79"/>
      <c r="CS194" s="79"/>
      <c r="CT194" s="79"/>
      <c r="CU194" s="79"/>
      <c r="CV194" s="79"/>
      <c r="CW194" s="79"/>
      <c r="CX194" s="79"/>
      <c r="CY194" s="79"/>
      <c r="CZ194" s="79"/>
      <c r="DA194" s="79"/>
      <c r="DB194" s="79"/>
      <c r="DC194" s="79"/>
      <c r="DD194" s="79"/>
      <c r="DE194" s="79"/>
      <c r="DF194" s="79"/>
      <c r="DG194" s="79"/>
      <c r="DH194" s="79"/>
      <c r="DI194" s="79"/>
      <c r="DJ194" s="79"/>
      <c r="DK194" s="79"/>
      <c r="DL194" s="79"/>
      <c r="DM194" s="79"/>
      <c r="DN194" s="79"/>
      <c r="DO194" s="79"/>
      <c r="DP194" s="79"/>
      <c r="DQ194" s="79"/>
      <c r="DR194" s="79"/>
      <c r="DS194" s="79"/>
      <c r="DT194" s="79"/>
      <c r="DU194" s="79"/>
      <c r="DV194" s="79"/>
      <c r="DW194" s="79"/>
      <c r="DX194" s="79"/>
      <c r="DY194" s="79"/>
      <c r="DZ194" s="79"/>
      <c r="EA194" s="79"/>
      <c r="EB194" s="79"/>
      <c r="EC194" s="79"/>
      <c r="ED194" s="79"/>
      <c r="EE194" s="79"/>
      <c r="EF194" s="79"/>
      <c r="EG194" s="79"/>
      <c r="EH194" s="79"/>
      <c r="EI194" s="79"/>
      <c r="EJ194" s="79"/>
      <c r="EK194" s="79"/>
      <c r="EL194" s="79"/>
      <c r="EM194" s="79"/>
      <c r="EN194" s="79"/>
      <c r="EO194" s="79"/>
      <c r="EP194" s="79"/>
      <c r="EQ194" s="79"/>
      <c r="ER194" s="79"/>
      <c r="ES194" s="79"/>
      <c r="ET194" s="79"/>
      <c r="EU194" s="79"/>
      <c r="EV194" s="79"/>
      <c r="EW194" s="79"/>
      <c r="EX194" s="79"/>
      <c r="EY194" s="79"/>
      <c r="EZ194" s="79"/>
      <c r="FA194" s="79"/>
      <c r="FB194" s="79"/>
      <c r="FC194" s="79"/>
      <c r="FD194" s="79"/>
      <c r="FE194" s="79"/>
      <c r="FF194" s="79"/>
      <c r="FG194" s="79"/>
      <c r="FH194" s="79"/>
      <c r="FI194" s="79"/>
      <c r="FJ194" s="79"/>
      <c r="FK194" s="79"/>
      <c r="FL194" s="79"/>
      <c r="FM194" s="79"/>
      <c r="FN194" s="79"/>
      <c r="FO194" s="79"/>
      <c r="FP194" s="79"/>
      <c r="FQ194" s="79"/>
      <c r="FR194" s="79"/>
      <c r="FS194" s="79"/>
      <c r="FT194" s="79"/>
      <c r="FU194" s="79"/>
    </row>
    <row r="195" spans="2:177" s="1" customFormat="1" ht="18.75" customHeight="1">
      <c r="B195" s="5"/>
      <c r="C195" s="5"/>
      <c r="D195" s="5"/>
      <c r="E195" s="5"/>
      <c r="F195" s="5"/>
      <c r="G195" s="5"/>
      <c r="H195" s="5"/>
      <c r="I195" s="5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79"/>
      <c r="CR195" s="79"/>
      <c r="CS195" s="79"/>
      <c r="CT195" s="79"/>
      <c r="CU195" s="79"/>
      <c r="CV195" s="79"/>
      <c r="CW195" s="79"/>
      <c r="CX195" s="79"/>
      <c r="CY195" s="79"/>
      <c r="CZ195" s="79"/>
      <c r="DA195" s="79"/>
      <c r="DB195" s="79"/>
      <c r="DC195" s="79"/>
      <c r="DD195" s="79"/>
      <c r="DE195" s="79"/>
      <c r="DF195" s="79"/>
      <c r="DG195" s="79"/>
      <c r="DH195" s="79"/>
      <c r="DI195" s="79"/>
      <c r="DJ195" s="79"/>
      <c r="DK195" s="79"/>
      <c r="DL195" s="79"/>
      <c r="DM195" s="79"/>
      <c r="DN195" s="79"/>
      <c r="DO195" s="79"/>
      <c r="DP195" s="79"/>
      <c r="DQ195" s="79"/>
      <c r="DR195" s="79"/>
      <c r="DS195" s="79"/>
      <c r="DT195" s="79"/>
      <c r="DU195" s="79"/>
      <c r="DV195" s="79"/>
      <c r="DW195" s="79"/>
      <c r="DX195" s="79"/>
      <c r="DY195" s="79"/>
      <c r="DZ195" s="79"/>
      <c r="EA195" s="79"/>
      <c r="EB195" s="79"/>
      <c r="EC195" s="79"/>
      <c r="ED195" s="79"/>
      <c r="EE195" s="79"/>
      <c r="EF195" s="79"/>
      <c r="EG195" s="79"/>
      <c r="EH195" s="79"/>
      <c r="EI195" s="79"/>
      <c r="EJ195" s="79"/>
      <c r="EK195" s="79"/>
      <c r="EL195" s="79"/>
      <c r="EM195" s="79"/>
      <c r="EN195" s="79"/>
      <c r="EO195" s="79"/>
      <c r="EP195" s="79"/>
      <c r="EQ195" s="79"/>
      <c r="ER195" s="79"/>
      <c r="ES195" s="79"/>
      <c r="ET195" s="79"/>
      <c r="EU195" s="79"/>
      <c r="EV195" s="79"/>
      <c r="EW195" s="79"/>
      <c r="EX195" s="79"/>
      <c r="EY195" s="79"/>
      <c r="EZ195" s="79"/>
      <c r="FA195" s="79"/>
      <c r="FB195" s="79"/>
      <c r="FC195" s="79"/>
      <c r="FD195" s="79"/>
      <c r="FE195" s="79"/>
      <c r="FF195" s="79"/>
      <c r="FG195" s="79"/>
      <c r="FH195" s="79"/>
      <c r="FI195" s="79"/>
      <c r="FJ195" s="79"/>
      <c r="FK195" s="79"/>
      <c r="FL195" s="79"/>
      <c r="FM195" s="79"/>
      <c r="FN195" s="79"/>
      <c r="FO195" s="79"/>
      <c r="FP195" s="79"/>
      <c r="FQ195" s="79"/>
      <c r="FR195" s="79"/>
      <c r="FS195" s="79"/>
      <c r="FT195" s="79"/>
      <c r="FU195" s="79"/>
    </row>
    <row r="196" spans="2:177" s="2" customFormat="1" ht="15.75">
      <c r="B196" s="5"/>
      <c r="C196" s="5"/>
      <c r="D196" s="5"/>
      <c r="E196" s="5"/>
      <c r="F196" s="5"/>
      <c r="G196" s="5"/>
      <c r="H196" s="5"/>
      <c r="I196" s="5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8"/>
      <c r="CA196" s="78"/>
      <c r="CB196" s="78"/>
      <c r="CC196" s="78"/>
      <c r="CD196" s="7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  <c r="FO196" s="78"/>
      <c r="FP196" s="78"/>
      <c r="FQ196" s="78"/>
      <c r="FR196" s="78"/>
      <c r="FS196" s="78"/>
      <c r="FT196" s="78"/>
      <c r="FU196" s="78"/>
    </row>
    <row r="197" spans="2:177" s="1" customFormat="1" ht="15.75">
      <c r="B197" s="5"/>
      <c r="C197" s="5"/>
      <c r="D197" s="5"/>
      <c r="E197" s="5"/>
      <c r="F197" s="5"/>
      <c r="G197" s="5"/>
      <c r="H197" s="5"/>
      <c r="I197" s="5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  <c r="BO197" s="79"/>
      <c r="BP197" s="79"/>
      <c r="BQ197" s="79"/>
      <c r="BR197" s="79"/>
      <c r="BS197" s="79"/>
      <c r="BT197" s="79"/>
      <c r="BU197" s="79"/>
      <c r="BV197" s="79"/>
      <c r="BW197" s="79"/>
      <c r="BX197" s="79"/>
      <c r="BY197" s="79"/>
      <c r="BZ197" s="79"/>
      <c r="CA197" s="79"/>
      <c r="CB197" s="79"/>
      <c r="CC197" s="79"/>
      <c r="CD197" s="79"/>
      <c r="CE197" s="79"/>
      <c r="CF197" s="79"/>
      <c r="CG197" s="79"/>
      <c r="CH197" s="79"/>
      <c r="CI197" s="79"/>
      <c r="CJ197" s="79"/>
      <c r="CK197" s="79"/>
      <c r="CL197" s="79"/>
      <c r="CM197" s="79"/>
      <c r="CN197" s="79"/>
      <c r="CO197" s="79"/>
      <c r="CP197" s="79"/>
      <c r="CQ197" s="79"/>
      <c r="CR197" s="79"/>
      <c r="CS197" s="79"/>
      <c r="CT197" s="79"/>
      <c r="CU197" s="79"/>
      <c r="CV197" s="79"/>
      <c r="CW197" s="79"/>
      <c r="CX197" s="79"/>
      <c r="CY197" s="79"/>
      <c r="CZ197" s="79"/>
      <c r="DA197" s="79"/>
      <c r="DB197" s="79"/>
      <c r="DC197" s="79"/>
      <c r="DD197" s="79"/>
      <c r="DE197" s="79"/>
      <c r="DF197" s="79"/>
      <c r="DG197" s="79"/>
      <c r="DH197" s="79"/>
      <c r="DI197" s="79"/>
      <c r="DJ197" s="79"/>
      <c r="DK197" s="79"/>
      <c r="DL197" s="79"/>
      <c r="DM197" s="79"/>
      <c r="DN197" s="79"/>
      <c r="DO197" s="79"/>
      <c r="DP197" s="79"/>
      <c r="DQ197" s="79"/>
      <c r="DR197" s="79"/>
      <c r="DS197" s="79"/>
      <c r="DT197" s="79"/>
      <c r="DU197" s="79"/>
      <c r="DV197" s="79"/>
      <c r="DW197" s="79"/>
      <c r="DX197" s="79"/>
      <c r="DY197" s="79"/>
      <c r="DZ197" s="79"/>
      <c r="EA197" s="79"/>
      <c r="EB197" s="79"/>
      <c r="EC197" s="79"/>
      <c r="ED197" s="79"/>
      <c r="EE197" s="79"/>
      <c r="EF197" s="79"/>
      <c r="EG197" s="79"/>
      <c r="EH197" s="79"/>
      <c r="EI197" s="79"/>
      <c r="EJ197" s="79"/>
      <c r="EK197" s="79"/>
      <c r="EL197" s="79"/>
      <c r="EM197" s="79"/>
      <c r="EN197" s="79"/>
      <c r="EO197" s="79"/>
      <c r="EP197" s="79"/>
      <c r="EQ197" s="79"/>
      <c r="ER197" s="79"/>
      <c r="ES197" s="79"/>
      <c r="ET197" s="79"/>
      <c r="EU197" s="79"/>
      <c r="EV197" s="79"/>
      <c r="EW197" s="79"/>
      <c r="EX197" s="79"/>
      <c r="EY197" s="79"/>
      <c r="EZ197" s="79"/>
      <c r="FA197" s="79"/>
      <c r="FB197" s="79"/>
      <c r="FC197" s="79"/>
      <c r="FD197" s="79"/>
      <c r="FE197" s="79"/>
      <c r="FF197" s="79"/>
      <c r="FG197" s="79"/>
      <c r="FH197" s="79"/>
      <c r="FI197" s="79"/>
      <c r="FJ197" s="79"/>
      <c r="FK197" s="79"/>
      <c r="FL197" s="79"/>
      <c r="FM197" s="79"/>
      <c r="FN197" s="79"/>
      <c r="FO197" s="79"/>
      <c r="FP197" s="79"/>
      <c r="FQ197" s="79"/>
      <c r="FR197" s="79"/>
      <c r="FS197" s="79"/>
      <c r="FT197" s="79"/>
      <c r="FU197" s="79"/>
    </row>
    <row r="198" spans="2:177" s="1" customFormat="1" ht="15.75">
      <c r="B198" s="5"/>
      <c r="C198" s="5"/>
      <c r="D198" s="5"/>
      <c r="E198" s="5"/>
      <c r="F198" s="5"/>
      <c r="G198" s="5"/>
      <c r="H198" s="5"/>
      <c r="I198" s="5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/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/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  <c r="DE198" s="79"/>
      <c r="DF198" s="79"/>
      <c r="DG198" s="79"/>
      <c r="DH198" s="79"/>
      <c r="DI198" s="79"/>
      <c r="DJ198" s="79"/>
      <c r="DK198" s="79"/>
      <c r="DL198" s="79"/>
      <c r="DM198" s="79"/>
      <c r="DN198" s="79"/>
      <c r="DO198" s="79"/>
      <c r="DP198" s="79"/>
      <c r="DQ198" s="79"/>
      <c r="DR198" s="79"/>
      <c r="DS198" s="79"/>
      <c r="DT198" s="79"/>
      <c r="DU198" s="79"/>
      <c r="DV198" s="79"/>
      <c r="DW198" s="79"/>
      <c r="DX198" s="79"/>
      <c r="DY198" s="79"/>
      <c r="DZ198" s="79"/>
      <c r="EA198" s="79"/>
      <c r="EB198" s="79"/>
      <c r="EC198" s="79"/>
      <c r="ED198" s="79"/>
      <c r="EE198" s="79"/>
      <c r="EF198" s="79"/>
      <c r="EG198" s="79"/>
      <c r="EH198" s="79"/>
      <c r="EI198" s="79"/>
      <c r="EJ198" s="79"/>
      <c r="EK198" s="79"/>
      <c r="EL198" s="79"/>
      <c r="EM198" s="79"/>
      <c r="EN198" s="79"/>
      <c r="EO198" s="79"/>
      <c r="EP198" s="79"/>
      <c r="EQ198" s="79"/>
      <c r="ER198" s="79"/>
      <c r="ES198" s="79"/>
      <c r="ET198" s="79"/>
      <c r="EU198" s="79"/>
      <c r="EV198" s="79"/>
      <c r="EW198" s="79"/>
      <c r="EX198" s="79"/>
      <c r="EY198" s="79"/>
      <c r="EZ198" s="79"/>
      <c r="FA198" s="79"/>
      <c r="FB198" s="79"/>
      <c r="FC198" s="79"/>
      <c r="FD198" s="79"/>
      <c r="FE198" s="79"/>
      <c r="FF198" s="79"/>
      <c r="FG198" s="79"/>
      <c r="FH198" s="79"/>
      <c r="FI198" s="79"/>
      <c r="FJ198" s="79"/>
      <c r="FK198" s="79"/>
      <c r="FL198" s="79"/>
      <c r="FM198" s="79"/>
      <c r="FN198" s="79"/>
      <c r="FO198" s="79"/>
      <c r="FP198" s="79"/>
      <c r="FQ198" s="79"/>
      <c r="FR198" s="79"/>
      <c r="FS198" s="79"/>
      <c r="FT198" s="79"/>
      <c r="FU198" s="79"/>
    </row>
    <row r="199" spans="2:177" s="1" customFormat="1" ht="15.75">
      <c r="B199" s="5"/>
      <c r="C199" s="5"/>
      <c r="D199" s="5"/>
      <c r="E199" s="5"/>
      <c r="F199" s="5"/>
      <c r="G199" s="5"/>
      <c r="H199" s="5"/>
      <c r="I199" s="5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/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/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  <c r="DE199" s="79"/>
      <c r="DF199" s="79"/>
      <c r="DG199" s="79"/>
      <c r="DH199" s="79"/>
      <c r="DI199" s="79"/>
      <c r="DJ199" s="79"/>
      <c r="DK199" s="79"/>
      <c r="DL199" s="79"/>
      <c r="DM199" s="79"/>
      <c r="DN199" s="79"/>
      <c r="DO199" s="79"/>
      <c r="DP199" s="79"/>
      <c r="DQ199" s="79"/>
      <c r="DR199" s="79"/>
      <c r="DS199" s="79"/>
      <c r="DT199" s="79"/>
      <c r="DU199" s="79"/>
      <c r="DV199" s="79"/>
      <c r="DW199" s="79"/>
      <c r="DX199" s="79"/>
      <c r="DY199" s="79"/>
      <c r="DZ199" s="79"/>
      <c r="EA199" s="79"/>
      <c r="EB199" s="79"/>
      <c r="EC199" s="79"/>
      <c r="ED199" s="79"/>
      <c r="EE199" s="79"/>
      <c r="EF199" s="79"/>
      <c r="EG199" s="79"/>
      <c r="EH199" s="79"/>
      <c r="EI199" s="79"/>
      <c r="EJ199" s="79"/>
      <c r="EK199" s="79"/>
      <c r="EL199" s="79"/>
      <c r="EM199" s="79"/>
      <c r="EN199" s="79"/>
      <c r="EO199" s="79"/>
      <c r="EP199" s="79"/>
      <c r="EQ199" s="79"/>
      <c r="ER199" s="79"/>
      <c r="ES199" s="79"/>
      <c r="ET199" s="79"/>
      <c r="EU199" s="79"/>
      <c r="EV199" s="79"/>
      <c r="EW199" s="79"/>
      <c r="EX199" s="79"/>
      <c r="EY199" s="79"/>
      <c r="EZ199" s="79"/>
      <c r="FA199" s="79"/>
      <c r="FB199" s="79"/>
      <c r="FC199" s="79"/>
      <c r="FD199" s="79"/>
      <c r="FE199" s="79"/>
      <c r="FF199" s="79"/>
      <c r="FG199" s="79"/>
      <c r="FH199" s="79"/>
      <c r="FI199" s="79"/>
      <c r="FJ199" s="79"/>
      <c r="FK199" s="79"/>
      <c r="FL199" s="79"/>
      <c r="FM199" s="79"/>
      <c r="FN199" s="79"/>
      <c r="FO199" s="79"/>
      <c r="FP199" s="79"/>
      <c r="FQ199" s="79"/>
      <c r="FR199" s="79"/>
      <c r="FS199" s="79"/>
      <c r="FT199" s="79"/>
      <c r="FU199" s="79"/>
    </row>
    <row r="200" spans="2:177" s="1" customFormat="1" ht="15.75">
      <c r="B200" s="5"/>
      <c r="C200" s="5"/>
      <c r="D200" s="5"/>
      <c r="E200" s="5"/>
      <c r="F200" s="5"/>
      <c r="G200" s="5"/>
      <c r="H200" s="5"/>
      <c r="I200" s="5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79"/>
      <c r="BY200" s="79"/>
      <c r="BZ200" s="79"/>
      <c r="CA200" s="79"/>
      <c r="CB200" s="79"/>
      <c r="CC200" s="79"/>
      <c r="CD200" s="79"/>
      <c r="CE200" s="79"/>
      <c r="CF200" s="79"/>
      <c r="CG200" s="79"/>
      <c r="CH200" s="79"/>
      <c r="CI200" s="79"/>
      <c r="CJ200" s="79"/>
      <c r="CK200" s="79"/>
      <c r="CL200" s="79"/>
      <c r="CM200" s="79"/>
      <c r="CN200" s="79"/>
      <c r="CO200" s="79"/>
      <c r="CP200" s="79"/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  <c r="DE200" s="79"/>
      <c r="DF200" s="79"/>
      <c r="DG200" s="79"/>
      <c r="DH200" s="79"/>
      <c r="DI200" s="79"/>
      <c r="DJ200" s="79"/>
      <c r="DK200" s="79"/>
      <c r="DL200" s="79"/>
      <c r="DM200" s="79"/>
      <c r="DN200" s="79"/>
      <c r="DO200" s="79"/>
      <c r="DP200" s="79"/>
      <c r="DQ200" s="79"/>
      <c r="DR200" s="79"/>
      <c r="DS200" s="79"/>
      <c r="DT200" s="79"/>
      <c r="DU200" s="79"/>
      <c r="DV200" s="79"/>
      <c r="DW200" s="79"/>
      <c r="DX200" s="79"/>
      <c r="DY200" s="79"/>
      <c r="DZ200" s="79"/>
      <c r="EA200" s="79"/>
      <c r="EB200" s="79"/>
      <c r="EC200" s="79"/>
      <c r="ED200" s="79"/>
      <c r="EE200" s="79"/>
      <c r="EF200" s="79"/>
      <c r="EG200" s="79"/>
      <c r="EH200" s="79"/>
      <c r="EI200" s="79"/>
      <c r="EJ200" s="79"/>
      <c r="EK200" s="79"/>
      <c r="EL200" s="79"/>
      <c r="EM200" s="79"/>
      <c r="EN200" s="79"/>
      <c r="EO200" s="79"/>
      <c r="EP200" s="79"/>
      <c r="EQ200" s="79"/>
      <c r="ER200" s="79"/>
      <c r="ES200" s="79"/>
      <c r="ET200" s="79"/>
      <c r="EU200" s="79"/>
      <c r="EV200" s="79"/>
      <c r="EW200" s="79"/>
      <c r="EX200" s="79"/>
      <c r="EY200" s="79"/>
      <c r="EZ200" s="79"/>
      <c r="FA200" s="79"/>
      <c r="FB200" s="79"/>
      <c r="FC200" s="79"/>
      <c r="FD200" s="79"/>
      <c r="FE200" s="79"/>
      <c r="FF200" s="79"/>
      <c r="FG200" s="79"/>
      <c r="FH200" s="79"/>
      <c r="FI200" s="79"/>
      <c r="FJ200" s="79"/>
      <c r="FK200" s="79"/>
      <c r="FL200" s="79"/>
      <c r="FM200" s="79"/>
      <c r="FN200" s="79"/>
      <c r="FO200" s="79"/>
      <c r="FP200" s="79"/>
      <c r="FQ200" s="79"/>
      <c r="FR200" s="79"/>
      <c r="FS200" s="79"/>
      <c r="FT200" s="79"/>
      <c r="FU200" s="79"/>
    </row>
    <row r="201" spans="2:177" s="1" customFormat="1" ht="15.75">
      <c r="B201" s="5"/>
      <c r="C201" s="5"/>
      <c r="D201" s="5"/>
      <c r="E201" s="5"/>
      <c r="F201" s="5"/>
      <c r="G201" s="5"/>
      <c r="H201" s="5"/>
      <c r="I201" s="5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/>
      <c r="CA201" s="79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/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  <c r="DE201" s="79"/>
      <c r="DF201" s="79"/>
      <c r="DG201" s="79"/>
      <c r="DH201" s="79"/>
      <c r="DI201" s="79"/>
      <c r="DJ201" s="79"/>
      <c r="DK201" s="79"/>
      <c r="DL201" s="79"/>
      <c r="DM201" s="79"/>
      <c r="DN201" s="79"/>
      <c r="DO201" s="79"/>
      <c r="DP201" s="79"/>
      <c r="DQ201" s="79"/>
      <c r="DR201" s="79"/>
      <c r="DS201" s="79"/>
      <c r="DT201" s="79"/>
      <c r="DU201" s="79"/>
      <c r="DV201" s="79"/>
      <c r="DW201" s="79"/>
      <c r="DX201" s="79"/>
      <c r="DY201" s="79"/>
      <c r="DZ201" s="79"/>
      <c r="EA201" s="79"/>
      <c r="EB201" s="79"/>
      <c r="EC201" s="79"/>
      <c r="ED201" s="79"/>
      <c r="EE201" s="79"/>
      <c r="EF201" s="79"/>
      <c r="EG201" s="79"/>
      <c r="EH201" s="79"/>
      <c r="EI201" s="79"/>
      <c r="EJ201" s="79"/>
      <c r="EK201" s="79"/>
      <c r="EL201" s="79"/>
      <c r="EM201" s="79"/>
      <c r="EN201" s="79"/>
      <c r="EO201" s="79"/>
      <c r="EP201" s="79"/>
      <c r="EQ201" s="79"/>
      <c r="ER201" s="79"/>
      <c r="ES201" s="79"/>
      <c r="ET201" s="79"/>
      <c r="EU201" s="79"/>
      <c r="EV201" s="79"/>
      <c r="EW201" s="79"/>
      <c r="EX201" s="79"/>
      <c r="EY201" s="79"/>
      <c r="EZ201" s="79"/>
      <c r="FA201" s="79"/>
      <c r="FB201" s="79"/>
      <c r="FC201" s="79"/>
      <c r="FD201" s="79"/>
      <c r="FE201" s="79"/>
      <c r="FF201" s="79"/>
      <c r="FG201" s="79"/>
      <c r="FH201" s="79"/>
      <c r="FI201" s="79"/>
      <c r="FJ201" s="79"/>
      <c r="FK201" s="79"/>
      <c r="FL201" s="79"/>
      <c r="FM201" s="79"/>
      <c r="FN201" s="79"/>
      <c r="FO201" s="79"/>
      <c r="FP201" s="79"/>
      <c r="FQ201" s="79"/>
      <c r="FR201" s="79"/>
      <c r="FS201" s="79"/>
      <c r="FT201" s="79"/>
      <c r="FU201" s="79"/>
    </row>
    <row r="202" spans="2:177" s="3" customFormat="1" ht="15.75">
      <c r="B202" s="5"/>
      <c r="C202" s="6"/>
      <c r="D202" s="6"/>
      <c r="E202" s="6"/>
      <c r="F202" s="6"/>
      <c r="G202" s="6"/>
      <c r="H202" s="6"/>
      <c r="I202" s="6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  <c r="DK202" s="85"/>
      <c r="DL202" s="85"/>
      <c r="DM202" s="85"/>
      <c r="DN202" s="85"/>
      <c r="DO202" s="85"/>
      <c r="DP202" s="85"/>
      <c r="DQ202" s="85"/>
      <c r="DR202" s="85"/>
      <c r="DS202" s="85"/>
      <c r="DT202" s="85"/>
      <c r="DU202" s="85"/>
      <c r="DV202" s="85"/>
      <c r="DW202" s="85"/>
      <c r="DX202" s="85"/>
      <c r="DY202" s="85"/>
      <c r="DZ202" s="85"/>
      <c r="EA202" s="85"/>
      <c r="EB202" s="85"/>
      <c r="EC202" s="85"/>
      <c r="ED202" s="85"/>
      <c r="EE202" s="85"/>
      <c r="EF202" s="85"/>
      <c r="EG202" s="85"/>
      <c r="EH202" s="85"/>
      <c r="EI202" s="85"/>
      <c r="EJ202" s="85"/>
      <c r="EK202" s="85"/>
      <c r="EL202" s="85"/>
      <c r="EM202" s="85"/>
      <c r="EN202" s="85"/>
      <c r="EO202" s="85"/>
      <c r="EP202" s="85"/>
      <c r="EQ202" s="85"/>
      <c r="ER202" s="85"/>
      <c r="ES202" s="85"/>
      <c r="ET202" s="85"/>
      <c r="EU202" s="85"/>
      <c r="EV202" s="85"/>
      <c r="EW202" s="85"/>
      <c r="EX202" s="85"/>
      <c r="EY202" s="85"/>
      <c r="EZ202" s="85"/>
      <c r="FA202" s="85"/>
      <c r="FB202" s="85"/>
      <c r="FC202" s="85"/>
      <c r="FD202" s="85"/>
      <c r="FE202" s="85"/>
      <c r="FF202" s="85"/>
      <c r="FG202" s="85"/>
      <c r="FH202" s="85"/>
      <c r="FI202" s="85"/>
      <c r="FJ202" s="85"/>
      <c r="FK202" s="85"/>
      <c r="FL202" s="85"/>
      <c r="FM202" s="85"/>
      <c r="FN202" s="85"/>
      <c r="FO202" s="85"/>
      <c r="FP202" s="85"/>
      <c r="FQ202" s="85"/>
      <c r="FR202" s="85"/>
      <c r="FS202" s="85"/>
      <c r="FT202" s="85"/>
      <c r="FU202" s="85"/>
    </row>
    <row r="203" spans="2:177" s="1" customFormat="1" ht="15.75">
      <c r="B203" s="2"/>
      <c r="C203" s="2"/>
      <c r="D203" s="2"/>
      <c r="E203" s="2"/>
      <c r="F203" s="2"/>
      <c r="G203" s="2"/>
      <c r="H203" s="2"/>
      <c r="I203" s="2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  <c r="BO203" s="79"/>
      <c r="BP203" s="79"/>
      <c r="BQ203" s="79"/>
      <c r="BR203" s="79"/>
      <c r="BS203" s="79"/>
      <c r="BT203" s="79"/>
      <c r="BU203" s="79"/>
      <c r="BV203" s="79"/>
      <c r="BW203" s="79"/>
      <c r="BX203" s="79"/>
      <c r="BY203" s="79"/>
      <c r="BZ203" s="79"/>
      <c r="CA203" s="79"/>
      <c r="CB203" s="79"/>
      <c r="CC203" s="79"/>
      <c r="CD203" s="79"/>
      <c r="CE203" s="79"/>
      <c r="CF203" s="79"/>
      <c r="CG203" s="79"/>
      <c r="CH203" s="79"/>
      <c r="CI203" s="79"/>
      <c r="CJ203" s="79"/>
      <c r="CK203" s="79"/>
      <c r="CL203" s="79"/>
      <c r="CM203" s="79"/>
      <c r="CN203" s="79"/>
      <c r="CO203" s="79"/>
      <c r="CP203" s="79"/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  <c r="DE203" s="79"/>
      <c r="DF203" s="79"/>
      <c r="DG203" s="79"/>
      <c r="DH203" s="79"/>
      <c r="DI203" s="79"/>
      <c r="DJ203" s="79"/>
      <c r="DK203" s="79"/>
      <c r="DL203" s="79"/>
      <c r="DM203" s="79"/>
      <c r="DN203" s="79"/>
      <c r="DO203" s="79"/>
      <c r="DP203" s="79"/>
      <c r="DQ203" s="79"/>
      <c r="DR203" s="79"/>
      <c r="DS203" s="79"/>
      <c r="DT203" s="79"/>
      <c r="DU203" s="79"/>
      <c r="DV203" s="79"/>
      <c r="DW203" s="79"/>
      <c r="DX203" s="79"/>
      <c r="DY203" s="79"/>
      <c r="DZ203" s="79"/>
      <c r="EA203" s="79"/>
      <c r="EB203" s="79"/>
      <c r="EC203" s="79"/>
      <c r="ED203" s="79"/>
      <c r="EE203" s="79"/>
      <c r="EF203" s="79"/>
      <c r="EG203" s="79"/>
      <c r="EH203" s="79"/>
      <c r="EI203" s="79"/>
      <c r="EJ203" s="79"/>
      <c r="EK203" s="79"/>
      <c r="EL203" s="79"/>
      <c r="EM203" s="79"/>
      <c r="EN203" s="79"/>
      <c r="EO203" s="79"/>
      <c r="EP203" s="79"/>
      <c r="EQ203" s="79"/>
      <c r="ER203" s="79"/>
      <c r="ES203" s="79"/>
      <c r="ET203" s="79"/>
      <c r="EU203" s="79"/>
      <c r="EV203" s="79"/>
      <c r="EW203" s="79"/>
      <c r="EX203" s="79"/>
      <c r="EY203" s="79"/>
      <c r="EZ203" s="79"/>
      <c r="FA203" s="79"/>
      <c r="FB203" s="79"/>
      <c r="FC203" s="79"/>
      <c r="FD203" s="79"/>
      <c r="FE203" s="79"/>
      <c r="FF203" s="79"/>
      <c r="FG203" s="79"/>
      <c r="FH203" s="79"/>
      <c r="FI203" s="79"/>
      <c r="FJ203" s="79"/>
      <c r="FK203" s="79"/>
      <c r="FL203" s="79"/>
      <c r="FM203" s="79"/>
      <c r="FN203" s="79"/>
      <c r="FO203" s="79"/>
      <c r="FP203" s="79"/>
      <c r="FQ203" s="79"/>
      <c r="FR203" s="79"/>
      <c r="FS203" s="79"/>
      <c r="FT203" s="79"/>
      <c r="FU203" s="79"/>
    </row>
    <row r="204" spans="2:177" s="1" customFormat="1" ht="15.75">
      <c r="B204" s="2"/>
      <c r="C204" s="2"/>
      <c r="D204" s="2"/>
      <c r="E204" s="2"/>
      <c r="F204" s="2"/>
      <c r="G204" s="2"/>
      <c r="H204" s="2"/>
      <c r="I204" s="2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  <c r="BT204" s="79"/>
      <c r="BU204" s="79"/>
      <c r="BV204" s="79"/>
      <c r="BW204" s="79"/>
      <c r="BX204" s="79"/>
      <c r="BY204" s="79"/>
      <c r="BZ204" s="79"/>
      <c r="CA204" s="79"/>
      <c r="CB204" s="79"/>
      <c r="CC204" s="79"/>
      <c r="CD204" s="79"/>
      <c r="CE204" s="79"/>
      <c r="CF204" s="79"/>
      <c r="CG204" s="79"/>
      <c r="CH204" s="79"/>
      <c r="CI204" s="79"/>
      <c r="CJ204" s="79"/>
      <c r="CK204" s="79"/>
      <c r="CL204" s="79"/>
      <c r="CM204" s="79"/>
      <c r="CN204" s="79"/>
      <c r="CO204" s="79"/>
      <c r="CP204" s="79"/>
      <c r="CQ204" s="79"/>
      <c r="CR204" s="79"/>
      <c r="CS204" s="79"/>
      <c r="CT204" s="79"/>
      <c r="CU204" s="79"/>
      <c r="CV204" s="79"/>
      <c r="CW204" s="79"/>
      <c r="CX204" s="79"/>
      <c r="CY204" s="79"/>
      <c r="CZ204" s="79"/>
      <c r="DA204" s="79"/>
      <c r="DB204" s="79"/>
      <c r="DC204" s="79"/>
      <c r="DD204" s="79"/>
      <c r="DE204" s="79"/>
      <c r="DF204" s="79"/>
      <c r="DG204" s="79"/>
      <c r="DH204" s="79"/>
      <c r="DI204" s="79"/>
      <c r="DJ204" s="79"/>
      <c r="DK204" s="79"/>
      <c r="DL204" s="79"/>
      <c r="DM204" s="79"/>
      <c r="DN204" s="79"/>
      <c r="DO204" s="79"/>
      <c r="DP204" s="79"/>
      <c r="DQ204" s="79"/>
      <c r="DR204" s="79"/>
      <c r="DS204" s="79"/>
      <c r="DT204" s="79"/>
      <c r="DU204" s="79"/>
      <c r="DV204" s="79"/>
      <c r="DW204" s="79"/>
      <c r="DX204" s="79"/>
      <c r="DY204" s="79"/>
      <c r="DZ204" s="79"/>
      <c r="EA204" s="79"/>
      <c r="EB204" s="79"/>
      <c r="EC204" s="79"/>
      <c r="ED204" s="79"/>
      <c r="EE204" s="79"/>
      <c r="EF204" s="79"/>
      <c r="EG204" s="79"/>
      <c r="EH204" s="79"/>
      <c r="EI204" s="79"/>
      <c r="EJ204" s="79"/>
      <c r="EK204" s="79"/>
      <c r="EL204" s="79"/>
      <c r="EM204" s="79"/>
      <c r="EN204" s="79"/>
      <c r="EO204" s="79"/>
      <c r="EP204" s="79"/>
      <c r="EQ204" s="79"/>
      <c r="ER204" s="79"/>
      <c r="ES204" s="79"/>
      <c r="ET204" s="79"/>
      <c r="EU204" s="79"/>
      <c r="EV204" s="79"/>
      <c r="EW204" s="79"/>
      <c r="EX204" s="79"/>
      <c r="EY204" s="79"/>
      <c r="EZ204" s="79"/>
      <c r="FA204" s="79"/>
      <c r="FB204" s="79"/>
      <c r="FC204" s="79"/>
      <c r="FD204" s="79"/>
      <c r="FE204" s="79"/>
      <c r="FF204" s="79"/>
      <c r="FG204" s="79"/>
      <c r="FH204" s="79"/>
      <c r="FI204" s="79"/>
      <c r="FJ204" s="79"/>
      <c r="FK204" s="79"/>
      <c r="FL204" s="79"/>
      <c r="FM204" s="79"/>
      <c r="FN204" s="79"/>
      <c r="FO204" s="79"/>
      <c r="FP204" s="79"/>
      <c r="FQ204" s="79"/>
      <c r="FR204" s="79"/>
      <c r="FS204" s="79"/>
      <c r="FT204" s="79"/>
      <c r="FU204" s="79"/>
    </row>
    <row r="205" spans="2:177" s="1" customFormat="1" ht="15.75">
      <c r="B205" s="2"/>
      <c r="C205" s="2"/>
      <c r="D205" s="2"/>
      <c r="E205" s="2"/>
      <c r="F205" s="2"/>
      <c r="G205" s="2"/>
      <c r="H205" s="2"/>
      <c r="I205" s="2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79"/>
      <c r="BW205" s="79"/>
      <c r="BX205" s="79"/>
      <c r="BY205" s="79"/>
      <c r="BZ205" s="79"/>
      <c r="CA205" s="79"/>
      <c r="CB205" s="79"/>
      <c r="CC205" s="79"/>
      <c r="CD205" s="79"/>
      <c r="CE205" s="79"/>
      <c r="CF205" s="79"/>
      <c r="CG205" s="79"/>
      <c r="CH205" s="79"/>
      <c r="CI205" s="79"/>
      <c r="CJ205" s="79"/>
      <c r="CK205" s="79"/>
      <c r="CL205" s="79"/>
      <c r="CM205" s="79"/>
      <c r="CN205" s="79"/>
      <c r="CO205" s="79"/>
      <c r="CP205" s="79"/>
      <c r="CQ205" s="79"/>
      <c r="CR205" s="79"/>
      <c r="CS205" s="79"/>
      <c r="CT205" s="79"/>
      <c r="CU205" s="79"/>
      <c r="CV205" s="79"/>
      <c r="CW205" s="79"/>
      <c r="CX205" s="79"/>
      <c r="CY205" s="79"/>
      <c r="CZ205" s="79"/>
      <c r="DA205" s="79"/>
      <c r="DB205" s="79"/>
      <c r="DC205" s="79"/>
      <c r="DD205" s="79"/>
      <c r="DE205" s="79"/>
      <c r="DF205" s="79"/>
      <c r="DG205" s="79"/>
      <c r="DH205" s="79"/>
      <c r="DI205" s="79"/>
      <c r="DJ205" s="79"/>
      <c r="DK205" s="79"/>
      <c r="DL205" s="79"/>
      <c r="DM205" s="79"/>
      <c r="DN205" s="79"/>
      <c r="DO205" s="79"/>
      <c r="DP205" s="79"/>
      <c r="DQ205" s="79"/>
      <c r="DR205" s="79"/>
      <c r="DS205" s="79"/>
      <c r="DT205" s="79"/>
      <c r="DU205" s="79"/>
      <c r="DV205" s="79"/>
      <c r="DW205" s="79"/>
      <c r="DX205" s="79"/>
      <c r="DY205" s="79"/>
      <c r="DZ205" s="79"/>
      <c r="EA205" s="79"/>
      <c r="EB205" s="79"/>
      <c r="EC205" s="79"/>
      <c r="ED205" s="79"/>
      <c r="EE205" s="79"/>
      <c r="EF205" s="79"/>
      <c r="EG205" s="79"/>
      <c r="EH205" s="79"/>
      <c r="EI205" s="79"/>
      <c r="EJ205" s="79"/>
      <c r="EK205" s="79"/>
      <c r="EL205" s="79"/>
      <c r="EM205" s="79"/>
      <c r="EN205" s="79"/>
      <c r="EO205" s="79"/>
      <c r="EP205" s="79"/>
      <c r="EQ205" s="79"/>
      <c r="ER205" s="79"/>
      <c r="ES205" s="79"/>
      <c r="ET205" s="79"/>
      <c r="EU205" s="79"/>
      <c r="EV205" s="79"/>
      <c r="EW205" s="79"/>
      <c r="EX205" s="79"/>
      <c r="EY205" s="79"/>
      <c r="EZ205" s="79"/>
      <c r="FA205" s="79"/>
      <c r="FB205" s="79"/>
      <c r="FC205" s="79"/>
      <c r="FD205" s="79"/>
      <c r="FE205" s="79"/>
      <c r="FF205" s="79"/>
      <c r="FG205" s="79"/>
      <c r="FH205" s="79"/>
      <c r="FI205" s="79"/>
      <c r="FJ205" s="79"/>
      <c r="FK205" s="79"/>
      <c r="FL205" s="79"/>
      <c r="FM205" s="79"/>
      <c r="FN205" s="79"/>
      <c r="FO205" s="79"/>
      <c r="FP205" s="79"/>
      <c r="FQ205" s="79"/>
      <c r="FR205" s="79"/>
      <c r="FS205" s="79"/>
      <c r="FT205" s="79"/>
      <c r="FU205" s="79"/>
    </row>
    <row r="206" spans="2:177" s="1" customFormat="1" ht="15.75">
      <c r="B206" s="2"/>
      <c r="C206" s="2"/>
      <c r="D206" s="2"/>
      <c r="E206" s="2"/>
      <c r="F206" s="2"/>
      <c r="G206" s="2"/>
      <c r="H206" s="2"/>
      <c r="I206" s="2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79"/>
      <c r="BY206" s="79"/>
      <c r="BZ206" s="79"/>
      <c r="CA206" s="79"/>
      <c r="CB206" s="79"/>
      <c r="CC206" s="79"/>
      <c r="CD206" s="79"/>
      <c r="CE206" s="79"/>
      <c r="CF206" s="79"/>
      <c r="CG206" s="79"/>
      <c r="CH206" s="79"/>
      <c r="CI206" s="79"/>
      <c r="CJ206" s="79"/>
      <c r="CK206" s="79"/>
      <c r="CL206" s="79"/>
      <c r="CM206" s="79"/>
      <c r="CN206" s="79"/>
      <c r="CO206" s="79"/>
      <c r="CP206" s="79"/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  <c r="DE206" s="79"/>
      <c r="DF206" s="79"/>
      <c r="DG206" s="79"/>
      <c r="DH206" s="79"/>
      <c r="DI206" s="79"/>
      <c r="DJ206" s="79"/>
      <c r="DK206" s="79"/>
      <c r="DL206" s="79"/>
      <c r="DM206" s="79"/>
      <c r="DN206" s="79"/>
      <c r="DO206" s="79"/>
      <c r="DP206" s="79"/>
      <c r="DQ206" s="79"/>
      <c r="DR206" s="79"/>
      <c r="DS206" s="79"/>
      <c r="DT206" s="79"/>
      <c r="DU206" s="79"/>
      <c r="DV206" s="79"/>
      <c r="DW206" s="79"/>
      <c r="DX206" s="79"/>
      <c r="DY206" s="79"/>
      <c r="DZ206" s="79"/>
      <c r="EA206" s="79"/>
      <c r="EB206" s="79"/>
      <c r="EC206" s="79"/>
      <c r="ED206" s="79"/>
      <c r="EE206" s="79"/>
      <c r="EF206" s="79"/>
      <c r="EG206" s="79"/>
      <c r="EH206" s="79"/>
      <c r="EI206" s="79"/>
      <c r="EJ206" s="79"/>
      <c r="EK206" s="79"/>
      <c r="EL206" s="79"/>
      <c r="EM206" s="79"/>
      <c r="EN206" s="79"/>
      <c r="EO206" s="79"/>
      <c r="EP206" s="79"/>
      <c r="EQ206" s="79"/>
      <c r="ER206" s="79"/>
      <c r="ES206" s="79"/>
      <c r="ET206" s="79"/>
      <c r="EU206" s="79"/>
      <c r="EV206" s="79"/>
      <c r="EW206" s="79"/>
      <c r="EX206" s="79"/>
      <c r="EY206" s="79"/>
      <c r="EZ206" s="79"/>
      <c r="FA206" s="79"/>
      <c r="FB206" s="79"/>
      <c r="FC206" s="79"/>
      <c r="FD206" s="79"/>
      <c r="FE206" s="79"/>
      <c r="FF206" s="79"/>
      <c r="FG206" s="79"/>
      <c r="FH206" s="79"/>
      <c r="FI206" s="79"/>
      <c r="FJ206" s="79"/>
      <c r="FK206" s="79"/>
      <c r="FL206" s="79"/>
      <c r="FM206" s="79"/>
      <c r="FN206" s="79"/>
      <c r="FO206" s="79"/>
      <c r="FP206" s="79"/>
      <c r="FQ206" s="79"/>
      <c r="FR206" s="79"/>
      <c r="FS206" s="79"/>
      <c r="FT206" s="79"/>
      <c r="FU206" s="79"/>
    </row>
    <row r="207" spans="2:177" s="1" customFormat="1" ht="15.75">
      <c r="B207" s="2"/>
      <c r="C207" s="2"/>
      <c r="D207" s="2"/>
      <c r="E207" s="2"/>
      <c r="F207" s="2"/>
      <c r="G207" s="2"/>
      <c r="H207" s="2"/>
      <c r="I207" s="2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79"/>
      <c r="BY207" s="79"/>
      <c r="BZ207" s="79"/>
      <c r="CA207" s="79"/>
      <c r="CB207" s="79"/>
      <c r="CC207" s="79"/>
      <c r="CD207" s="79"/>
      <c r="CE207" s="79"/>
      <c r="CF207" s="79"/>
      <c r="CG207" s="79"/>
      <c r="CH207" s="79"/>
      <c r="CI207" s="79"/>
      <c r="CJ207" s="79"/>
      <c r="CK207" s="79"/>
      <c r="CL207" s="79"/>
      <c r="CM207" s="79"/>
      <c r="CN207" s="79"/>
      <c r="CO207" s="79"/>
      <c r="CP207" s="79"/>
      <c r="CQ207" s="79"/>
      <c r="CR207" s="79"/>
      <c r="CS207" s="79"/>
      <c r="CT207" s="79"/>
      <c r="CU207" s="79"/>
      <c r="CV207" s="79"/>
      <c r="CW207" s="79"/>
      <c r="CX207" s="79"/>
      <c r="CY207" s="79"/>
      <c r="CZ207" s="79"/>
      <c r="DA207" s="79"/>
      <c r="DB207" s="79"/>
      <c r="DC207" s="79"/>
      <c r="DD207" s="79"/>
      <c r="DE207" s="79"/>
      <c r="DF207" s="79"/>
      <c r="DG207" s="79"/>
      <c r="DH207" s="79"/>
      <c r="DI207" s="79"/>
      <c r="DJ207" s="79"/>
      <c r="DK207" s="79"/>
      <c r="DL207" s="79"/>
      <c r="DM207" s="79"/>
      <c r="DN207" s="79"/>
      <c r="DO207" s="79"/>
      <c r="DP207" s="79"/>
      <c r="DQ207" s="79"/>
      <c r="DR207" s="79"/>
      <c r="DS207" s="79"/>
      <c r="DT207" s="79"/>
      <c r="DU207" s="79"/>
      <c r="DV207" s="79"/>
      <c r="DW207" s="79"/>
      <c r="DX207" s="79"/>
      <c r="DY207" s="79"/>
      <c r="DZ207" s="79"/>
      <c r="EA207" s="79"/>
      <c r="EB207" s="79"/>
      <c r="EC207" s="79"/>
      <c r="ED207" s="79"/>
      <c r="EE207" s="79"/>
      <c r="EF207" s="79"/>
      <c r="EG207" s="79"/>
      <c r="EH207" s="79"/>
      <c r="EI207" s="79"/>
      <c r="EJ207" s="79"/>
      <c r="EK207" s="79"/>
      <c r="EL207" s="79"/>
      <c r="EM207" s="79"/>
      <c r="EN207" s="79"/>
      <c r="EO207" s="79"/>
      <c r="EP207" s="79"/>
      <c r="EQ207" s="79"/>
      <c r="ER207" s="79"/>
      <c r="ES207" s="79"/>
      <c r="ET207" s="79"/>
      <c r="EU207" s="79"/>
      <c r="EV207" s="79"/>
      <c r="EW207" s="79"/>
      <c r="EX207" s="79"/>
      <c r="EY207" s="79"/>
      <c r="EZ207" s="79"/>
      <c r="FA207" s="79"/>
      <c r="FB207" s="79"/>
      <c r="FC207" s="79"/>
      <c r="FD207" s="79"/>
      <c r="FE207" s="79"/>
      <c r="FF207" s="79"/>
      <c r="FG207" s="79"/>
      <c r="FH207" s="79"/>
      <c r="FI207" s="79"/>
      <c r="FJ207" s="79"/>
      <c r="FK207" s="79"/>
      <c r="FL207" s="79"/>
      <c r="FM207" s="79"/>
      <c r="FN207" s="79"/>
      <c r="FO207" s="79"/>
      <c r="FP207" s="79"/>
      <c r="FQ207" s="79"/>
      <c r="FR207" s="79"/>
      <c r="FS207" s="79"/>
      <c r="FT207" s="79"/>
      <c r="FU207" s="79"/>
    </row>
    <row r="208" spans="2:177" s="1" customFormat="1" ht="15.75">
      <c r="B208" s="2"/>
      <c r="C208" s="2"/>
      <c r="D208" s="2"/>
      <c r="E208" s="2"/>
      <c r="F208" s="2"/>
      <c r="G208" s="2"/>
      <c r="H208" s="2"/>
      <c r="I208" s="2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/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/>
      <c r="CP208" s="79"/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  <c r="DE208" s="79"/>
      <c r="DF208" s="79"/>
      <c r="DG208" s="79"/>
      <c r="DH208" s="79"/>
      <c r="DI208" s="79"/>
      <c r="DJ208" s="79"/>
      <c r="DK208" s="79"/>
      <c r="DL208" s="79"/>
      <c r="DM208" s="79"/>
      <c r="DN208" s="79"/>
      <c r="DO208" s="79"/>
      <c r="DP208" s="79"/>
      <c r="DQ208" s="79"/>
      <c r="DR208" s="79"/>
      <c r="DS208" s="79"/>
      <c r="DT208" s="79"/>
      <c r="DU208" s="79"/>
      <c r="DV208" s="79"/>
      <c r="DW208" s="79"/>
      <c r="DX208" s="79"/>
      <c r="DY208" s="79"/>
      <c r="DZ208" s="79"/>
      <c r="EA208" s="79"/>
      <c r="EB208" s="79"/>
      <c r="EC208" s="79"/>
      <c r="ED208" s="79"/>
      <c r="EE208" s="79"/>
      <c r="EF208" s="79"/>
      <c r="EG208" s="79"/>
      <c r="EH208" s="79"/>
      <c r="EI208" s="79"/>
      <c r="EJ208" s="79"/>
      <c r="EK208" s="79"/>
      <c r="EL208" s="79"/>
      <c r="EM208" s="79"/>
      <c r="EN208" s="79"/>
      <c r="EO208" s="79"/>
      <c r="EP208" s="79"/>
      <c r="EQ208" s="79"/>
      <c r="ER208" s="79"/>
      <c r="ES208" s="79"/>
      <c r="ET208" s="79"/>
      <c r="EU208" s="79"/>
      <c r="EV208" s="79"/>
      <c r="EW208" s="79"/>
      <c r="EX208" s="79"/>
      <c r="EY208" s="79"/>
      <c r="EZ208" s="79"/>
      <c r="FA208" s="79"/>
      <c r="FB208" s="79"/>
      <c r="FC208" s="79"/>
      <c r="FD208" s="79"/>
      <c r="FE208" s="79"/>
      <c r="FF208" s="79"/>
      <c r="FG208" s="79"/>
      <c r="FH208" s="79"/>
      <c r="FI208" s="79"/>
      <c r="FJ208" s="79"/>
      <c r="FK208" s="79"/>
      <c r="FL208" s="79"/>
      <c r="FM208" s="79"/>
      <c r="FN208" s="79"/>
      <c r="FO208" s="79"/>
      <c r="FP208" s="79"/>
      <c r="FQ208" s="79"/>
      <c r="FR208" s="79"/>
      <c r="FS208" s="79"/>
      <c r="FT208" s="79"/>
      <c r="FU208" s="79"/>
    </row>
    <row r="209" spans="2:177" s="1" customFormat="1" ht="15.75">
      <c r="B209" s="2"/>
      <c r="C209" s="2"/>
      <c r="D209" s="2"/>
      <c r="E209" s="2"/>
      <c r="F209" s="2"/>
      <c r="G209" s="2"/>
      <c r="H209" s="2"/>
      <c r="I209" s="2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  <c r="BZ209" s="79"/>
      <c r="CA209" s="79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/>
      <c r="CP209" s="79"/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  <c r="DE209" s="79"/>
      <c r="DF209" s="79"/>
      <c r="DG209" s="79"/>
      <c r="DH209" s="79"/>
      <c r="DI209" s="79"/>
      <c r="DJ209" s="79"/>
      <c r="DK209" s="79"/>
      <c r="DL209" s="79"/>
      <c r="DM209" s="79"/>
      <c r="DN209" s="79"/>
      <c r="DO209" s="79"/>
      <c r="DP209" s="79"/>
      <c r="DQ209" s="79"/>
      <c r="DR209" s="79"/>
      <c r="DS209" s="79"/>
      <c r="DT209" s="79"/>
      <c r="DU209" s="79"/>
      <c r="DV209" s="79"/>
      <c r="DW209" s="79"/>
      <c r="DX209" s="79"/>
      <c r="DY209" s="79"/>
      <c r="DZ209" s="79"/>
      <c r="EA209" s="79"/>
      <c r="EB209" s="79"/>
      <c r="EC209" s="79"/>
      <c r="ED209" s="79"/>
      <c r="EE209" s="79"/>
      <c r="EF209" s="79"/>
      <c r="EG209" s="79"/>
      <c r="EH209" s="79"/>
      <c r="EI209" s="79"/>
      <c r="EJ209" s="79"/>
      <c r="EK209" s="79"/>
      <c r="EL209" s="79"/>
      <c r="EM209" s="79"/>
      <c r="EN209" s="79"/>
      <c r="EO209" s="79"/>
      <c r="EP209" s="79"/>
      <c r="EQ209" s="79"/>
      <c r="ER209" s="79"/>
      <c r="ES209" s="79"/>
      <c r="ET209" s="79"/>
      <c r="EU209" s="79"/>
      <c r="EV209" s="79"/>
      <c r="EW209" s="79"/>
      <c r="EX209" s="79"/>
      <c r="EY209" s="79"/>
      <c r="EZ209" s="79"/>
      <c r="FA209" s="79"/>
      <c r="FB209" s="79"/>
      <c r="FC209" s="79"/>
      <c r="FD209" s="79"/>
      <c r="FE209" s="79"/>
      <c r="FF209" s="79"/>
      <c r="FG209" s="79"/>
      <c r="FH209" s="79"/>
      <c r="FI209" s="79"/>
      <c r="FJ209" s="79"/>
      <c r="FK209" s="79"/>
      <c r="FL209" s="79"/>
      <c r="FM209" s="79"/>
      <c r="FN209" s="79"/>
      <c r="FO209" s="79"/>
      <c r="FP209" s="79"/>
      <c r="FQ209" s="79"/>
      <c r="FR209" s="79"/>
      <c r="FS209" s="79"/>
      <c r="FT209" s="79"/>
      <c r="FU209" s="79"/>
    </row>
    <row r="210" spans="2:177" s="1" customFormat="1" ht="15.75">
      <c r="B210" s="2"/>
      <c r="C210" s="2"/>
      <c r="D210" s="2"/>
      <c r="E210" s="2"/>
      <c r="F210" s="2"/>
      <c r="G210" s="2"/>
      <c r="H210" s="2"/>
      <c r="I210" s="2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/>
      <c r="BV210" s="79"/>
      <c r="BW210" s="79"/>
      <c r="BX210" s="79"/>
      <c r="BY210" s="79"/>
      <c r="BZ210" s="79"/>
      <c r="CA210" s="79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/>
      <c r="CP210" s="79"/>
      <c r="CQ210" s="79"/>
      <c r="CR210" s="79"/>
      <c r="CS210" s="79"/>
      <c r="CT210" s="79"/>
      <c r="CU210" s="79"/>
      <c r="CV210" s="79"/>
      <c r="CW210" s="79"/>
      <c r="CX210" s="79"/>
      <c r="CY210" s="79"/>
      <c r="CZ210" s="79"/>
      <c r="DA210" s="79"/>
      <c r="DB210" s="79"/>
      <c r="DC210" s="79"/>
      <c r="DD210" s="79"/>
      <c r="DE210" s="79"/>
      <c r="DF210" s="79"/>
      <c r="DG210" s="79"/>
      <c r="DH210" s="79"/>
      <c r="DI210" s="79"/>
      <c r="DJ210" s="79"/>
      <c r="DK210" s="79"/>
      <c r="DL210" s="79"/>
      <c r="DM210" s="79"/>
      <c r="DN210" s="79"/>
      <c r="DO210" s="79"/>
      <c r="DP210" s="79"/>
      <c r="DQ210" s="79"/>
      <c r="DR210" s="79"/>
      <c r="DS210" s="79"/>
      <c r="DT210" s="79"/>
      <c r="DU210" s="79"/>
      <c r="DV210" s="79"/>
      <c r="DW210" s="79"/>
      <c r="DX210" s="79"/>
      <c r="DY210" s="79"/>
      <c r="DZ210" s="79"/>
      <c r="EA210" s="79"/>
      <c r="EB210" s="79"/>
      <c r="EC210" s="79"/>
      <c r="ED210" s="79"/>
      <c r="EE210" s="79"/>
      <c r="EF210" s="79"/>
      <c r="EG210" s="79"/>
      <c r="EH210" s="79"/>
      <c r="EI210" s="79"/>
      <c r="EJ210" s="79"/>
      <c r="EK210" s="79"/>
      <c r="EL210" s="79"/>
      <c r="EM210" s="79"/>
      <c r="EN210" s="79"/>
      <c r="EO210" s="79"/>
      <c r="EP210" s="79"/>
      <c r="EQ210" s="79"/>
      <c r="ER210" s="79"/>
      <c r="ES210" s="79"/>
      <c r="ET210" s="79"/>
      <c r="EU210" s="79"/>
      <c r="EV210" s="79"/>
      <c r="EW210" s="79"/>
      <c r="EX210" s="79"/>
      <c r="EY210" s="79"/>
      <c r="EZ210" s="79"/>
      <c r="FA210" s="79"/>
      <c r="FB210" s="79"/>
      <c r="FC210" s="79"/>
      <c r="FD210" s="79"/>
      <c r="FE210" s="79"/>
      <c r="FF210" s="79"/>
      <c r="FG210" s="79"/>
      <c r="FH210" s="79"/>
      <c r="FI210" s="79"/>
      <c r="FJ210" s="79"/>
      <c r="FK210" s="79"/>
      <c r="FL210" s="79"/>
      <c r="FM210" s="79"/>
      <c r="FN210" s="79"/>
      <c r="FO210" s="79"/>
      <c r="FP210" s="79"/>
      <c r="FQ210" s="79"/>
      <c r="FR210" s="79"/>
      <c r="FS210" s="79"/>
      <c r="FT210" s="79"/>
      <c r="FU210" s="79"/>
    </row>
    <row r="211" spans="10:177" s="1" customFormat="1" ht="15.75"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9"/>
      <c r="BW211" s="79"/>
      <c r="BX211" s="79"/>
      <c r="BY211" s="79"/>
      <c r="BZ211" s="79"/>
      <c r="CA211" s="79"/>
      <c r="CB211" s="79"/>
      <c r="CC211" s="79"/>
      <c r="CD211" s="79"/>
      <c r="CE211" s="79"/>
      <c r="CF211" s="79"/>
      <c r="CG211" s="79"/>
      <c r="CH211" s="79"/>
      <c r="CI211" s="79"/>
      <c r="CJ211" s="79"/>
      <c r="CK211" s="79"/>
      <c r="CL211" s="79"/>
      <c r="CM211" s="79"/>
      <c r="CN211" s="79"/>
      <c r="CO211" s="79"/>
      <c r="CP211" s="79"/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  <c r="DE211" s="79"/>
      <c r="DF211" s="79"/>
      <c r="DG211" s="79"/>
      <c r="DH211" s="79"/>
      <c r="DI211" s="79"/>
      <c r="DJ211" s="79"/>
      <c r="DK211" s="79"/>
      <c r="DL211" s="79"/>
      <c r="DM211" s="79"/>
      <c r="DN211" s="79"/>
      <c r="DO211" s="79"/>
      <c r="DP211" s="79"/>
      <c r="DQ211" s="79"/>
      <c r="DR211" s="79"/>
      <c r="DS211" s="79"/>
      <c r="DT211" s="79"/>
      <c r="DU211" s="79"/>
      <c r="DV211" s="79"/>
      <c r="DW211" s="79"/>
      <c r="DX211" s="79"/>
      <c r="DY211" s="79"/>
      <c r="DZ211" s="79"/>
      <c r="EA211" s="79"/>
      <c r="EB211" s="79"/>
      <c r="EC211" s="79"/>
      <c r="ED211" s="79"/>
      <c r="EE211" s="79"/>
      <c r="EF211" s="79"/>
      <c r="EG211" s="79"/>
      <c r="EH211" s="79"/>
      <c r="EI211" s="79"/>
      <c r="EJ211" s="79"/>
      <c r="EK211" s="79"/>
      <c r="EL211" s="79"/>
      <c r="EM211" s="79"/>
      <c r="EN211" s="79"/>
      <c r="EO211" s="79"/>
      <c r="EP211" s="79"/>
      <c r="EQ211" s="79"/>
      <c r="ER211" s="79"/>
      <c r="ES211" s="79"/>
      <c r="ET211" s="79"/>
      <c r="EU211" s="79"/>
      <c r="EV211" s="79"/>
      <c r="EW211" s="79"/>
      <c r="EX211" s="79"/>
      <c r="EY211" s="79"/>
      <c r="EZ211" s="79"/>
      <c r="FA211" s="79"/>
      <c r="FB211" s="79"/>
      <c r="FC211" s="79"/>
      <c r="FD211" s="79"/>
      <c r="FE211" s="79"/>
      <c r="FF211" s="79"/>
      <c r="FG211" s="79"/>
      <c r="FH211" s="79"/>
      <c r="FI211" s="79"/>
      <c r="FJ211" s="79"/>
      <c r="FK211" s="79"/>
      <c r="FL211" s="79"/>
      <c r="FM211" s="79"/>
      <c r="FN211" s="79"/>
      <c r="FO211" s="79"/>
      <c r="FP211" s="79"/>
      <c r="FQ211" s="79"/>
      <c r="FR211" s="79"/>
      <c r="FS211" s="79"/>
      <c r="FT211" s="79"/>
      <c r="FU211" s="79"/>
    </row>
    <row r="212" spans="10:177" s="1" customFormat="1" ht="15.75"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  <c r="BU212" s="79"/>
      <c r="BV212" s="79"/>
      <c r="BW212" s="79"/>
      <c r="BX212" s="79"/>
      <c r="BY212" s="79"/>
      <c r="BZ212" s="79"/>
      <c r="CA212" s="79"/>
      <c r="CB212" s="79"/>
      <c r="CC212" s="79"/>
      <c r="CD212" s="79"/>
      <c r="CE212" s="79"/>
      <c r="CF212" s="79"/>
      <c r="CG212" s="79"/>
      <c r="CH212" s="79"/>
      <c r="CI212" s="79"/>
      <c r="CJ212" s="79"/>
      <c r="CK212" s="79"/>
      <c r="CL212" s="79"/>
      <c r="CM212" s="79"/>
      <c r="CN212" s="79"/>
      <c r="CO212" s="79"/>
      <c r="CP212" s="79"/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  <c r="DE212" s="79"/>
      <c r="DF212" s="79"/>
      <c r="DG212" s="79"/>
      <c r="DH212" s="79"/>
      <c r="DI212" s="79"/>
      <c r="DJ212" s="79"/>
      <c r="DK212" s="79"/>
      <c r="DL212" s="79"/>
      <c r="DM212" s="79"/>
      <c r="DN212" s="79"/>
      <c r="DO212" s="79"/>
      <c r="DP212" s="79"/>
      <c r="DQ212" s="79"/>
      <c r="DR212" s="79"/>
      <c r="DS212" s="79"/>
      <c r="DT212" s="79"/>
      <c r="DU212" s="79"/>
      <c r="DV212" s="79"/>
      <c r="DW212" s="79"/>
      <c r="DX212" s="79"/>
      <c r="DY212" s="79"/>
      <c r="DZ212" s="79"/>
      <c r="EA212" s="79"/>
      <c r="EB212" s="79"/>
      <c r="EC212" s="79"/>
      <c r="ED212" s="79"/>
      <c r="EE212" s="79"/>
      <c r="EF212" s="79"/>
      <c r="EG212" s="79"/>
      <c r="EH212" s="79"/>
      <c r="EI212" s="79"/>
      <c r="EJ212" s="79"/>
      <c r="EK212" s="79"/>
      <c r="EL212" s="79"/>
      <c r="EM212" s="79"/>
      <c r="EN212" s="79"/>
      <c r="EO212" s="79"/>
      <c r="EP212" s="79"/>
      <c r="EQ212" s="79"/>
      <c r="ER212" s="79"/>
      <c r="ES212" s="79"/>
      <c r="ET212" s="79"/>
      <c r="EU212" s="79"/>
      <c r="EV212" s="79"/>
      <c r="EW212" s="79"/>
      <c r="EX212" s="79"/>
      <c r="EY212" s="79"/>
      <c r="EZ212" s="79"/>
      <c r="FA212" s="79"/>
      <c r="FB212" s="79"/>
      <c r="FC212" s="79"/>
      <c r="FD212" s="79"/>
      <c r="FE212" s="79"/>
      <c r="FF212" s="79"/>
      <c r="FG212" s="79"/>
      <c r="FH212" s="79"/>
      <c r="FI212" s="79"/>
      <c r="FJ212" s="79"/>
      <c r="FK212" s="79"/>
      <c r="FL212" s="79"/>
      <c r="FM212" s="79"/>
      <c r="FN212" s="79"/>
      <c r="FO212" s="79"/>
      <c r="FP212" s="79"/>
      <c r="FQ212" s="79"/>
      <c r="FR212" s="79"/>
      <c r="FS212" s="79"/>
      <c r="FT212" s="79"/>
      <c r="FU212" s="79"/>
    </row>
    <row r="213" spans="10:177" s="1" customFormat="1" ht="15.75"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  <c r="BR213" s="79"/>
      <c r="BS213" s="79"/>
      <c r="BT213" s="79"/>
      <c r="BU213" s="79"/>
      <c r="BV213" s="79"/>
      <c r="BW213" s="79"/>
      <c r="BX213" s="79"/>
      <c r="BY213" s="79"/>
      <c r="BZ213" s="79"/>
      <c r="CA213" s="79"/>
      <c r="CB213" s="79"/>
      <c r="CC213" s="79"/>
      <c r="CD213" s="79"/>
      <c r="CE213" s="79"/>
      <c r="CF213" s="79"/>
      <c r="CG213" s="79"/>
      <c r="CH213" s="79"/>
      <c r="CI213" s="79"/>
      <c r="CJ213" s="79"/>
      <c r="CK213" s="79"/>
      <c r="CL213" s="79"/>
      <c r="CM213" s="79"/>
      <c r="CN213" s="79"/>
      <c r="CO213" s="79"/>
      <c r="CP213" s="79"/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  <c r="DE213" s="79"/>
      <c r="DF213" s="79"/>
      <c r="DG213" s="79"/>
      <c r="DH213" s="79"/>
      <c r="DI213" s="79"/>
      <c r="DJ213" s="79"/>
      <c r="DK213" s="79"/>
      <c r="DL213" s="79"/>
      <c r="DM213" s="79"/>
      <c r="DN213" s="79"/>
      <c r="DO213" s="79"/>
      <c r="DP213" s="79"/>
      <c r="DQ213" s="79"/>
      <c r="DR213" s="79"/>
      <c r="DS213" s="79"/>
      <c r="DT213" s="79"/>
      <c r="DU213" s="79"/>
      <c r="DV213" s="79"/>
      <c r="DW213" s="79"/>
      <c r="DX213" s="79"/>
      <c r="DY213" s="79"/>
      <c r="DZ213" s="79"/>
      <c r="EA213" s="79"/>
      <c r="EB213" s="79"/>
      <c r="EC213" s="79"/>
      <c r="ED213" s="79"/>
      <c r="EE213" s="79"/>
      <c r="EF213" s="79"/>
      <c r="EG213" s="79"/>
      <c r="EH213" s="79"/>
      <c r="EI213" s="79"/>
      <c r="EJ213" s="79"/>
      <c r="EK213" s="79"/>
      <c r="EL213" s="79"/>
      <c r="EM213" s="79"/>
      <c r="EN213" s="79"/>
      <c r="EO213" s="79"/>
      <c r="EP213" s="79"/>
      <c r="EQ213" s="79"/>
      <c r="ER213" s="79"/>
      <c r="ES213" s="79"/>
      <c r="ET213" s="79"/>
      <c r="EU213" s="79"/>
      <c r="EV213" s="79"/>
      <c r="EW213" s="79"/>
      <c r="EX213" s="79"/>
      <c r="EY213" s="79"/>
      <c r="EZ213" s="79"/>
      <c r="FA213" s="79"/>
      <c r="FB213" s="79"/>
      <c r="FC213" s="79"/>
      <c r="FD213" s="79"/>
      <c r="FE213" s="79"/>
      <c r="FF213" s="79"/>
      <c r="FG213" s="79"/>
      <c r="FH213" s="79"/>
      <c r="FI213" s="79"/>
      <c r="FJ213" s="79"/>
      <c r="FK213" s="79"/>
      <c r="FL213" s="79"/>
      <c r="FM213" s="79"/>
      <c r="FN213" s="79"/>
      <c r="FO213" s="79"/>
      <c r="FP213" s="79"/>
      <c r="FQ213" s="79"/>
      <c r="FR213" s="79"/>
      <c r="FS213" s="79"/>
      <c r="FT213" s="79"/>
      <c r="FU213" s="79"/>
    </row>
    <row r="214" spans="10:177" s="1" customFormat="1" ht="15.75"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  <c r="BU214" s="79"/>
      <c r="BV214" s="79"/>
      <c r="BW214" s="79"/>
      <c r="BX214" s="79"/>
      <c r="BY214" s="79"/>
      <c r="BZ214" s="79"/>
      <c r="CA214" s="79"/>
      <c r="CB214" s="79"/>
      <c r="CC214" s="79"/>
      <c r="CD214" s="79"/>
      <c r="CE214" s="79"/>
      <c r="CF214" s="79"/>
      <c r="CG214" s="79"/>
      <c r="CH214" s="79"/>
      <c r="CI214" s="79"/>
      <c r="CJ214" s="79"/>
      <c r="CK214" s="79"/>
      <c r="CL214" s="79"/>
      <c r="CM214" s="79"/>
      <c r="CN214" s="79"/>
      <c r="CO214" s="79"/>
      <c r="CP214" s="79"/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  <c r="DE214" s="79"/>
      <c r="DF214" s="79"/>
      <c r="DG214" s="79"/>
      <c r="DH214" s="79"/>
      <c r="DI214" s="79"/>
      <c r="DJ214" s="79"/>
      <c r="DK214" s="79"/>
      <c r="DL214" s="79"/>
      <c r="DM214" s="79"/>
      <c r="DN214" s="79"/>
      <c r="DO214" s="79"/>
      <c r="DP214" s="79"/>
      <c r="DQ214" s="79"/>
      <c r="DR214" s="79"/>
      <c r="DS214" s="79"/>
      <c r="DT214" s="79"/>
      <c r="DU214" s="79"/>
      <c r="DV214" s="79"/>
      <c r="DW214" s="79"/>
      <c r="DX214" s="79"/>
      <c r="DY214" s="79"/>
      <c r="DZ214" s="79"/>
      <c r="EA214" s="79"/>
      <c r="EB214" s="79"/>
      <c r="EC214" s="79"/>
      <c r="ED214" s="79"/>
      <c r="EE214" s="79"/>
      <c r="EF214" s="79"/>
      <c r="EG214" s="79"/>
      <c r="EH214" s="79"/>
      <c r="EI214" s="79"/>
      <c r="EJ214" s="79"/>
      <c r="EK214" s="79"/>
      <c r="EL214" s="79"/>
      <c r="EM214" s="79"/>
      <c r="EN214" s="79"/>
      <c r="EO214" s="79"/>
      <c r="EP214" s="79"/>
      <c r="EQ214" s="79"/>
      <c r="ER214" s="79"/>
      <c r="ES214" s="79"/>
      <c r="ET214" s="79"/>
      <c r="EU214" s="79"/>
      <c r="EV214" s="79"/>
      <c r="EW214" s="79"/>
      <c r="EX214" s="79"/>
      <c r="EY214" s="79"/>
      <c r="EZ214" s="79"/>
      <c r="FA214" s="79"/>
      <c r="FB214" s="79"/>
      <c r="FC214" s="79"/>
      <c r="FD214" s="79"/>
      <c r="FE214" s="79"/>
      <c r="FF214" s="79"/>
      <c r="FG214" s="79"/>
      <c r="FH214" s="79"/>
      <c r="FI214" s="79"/>
      <c r="FJ214" s="79"/>
      <c r="FK214" s="79"/>
      <c r="FL214" s="79"/>
      <c r="FM214" s="79"/>
      <c r="FN214" s="79"/>
      <c r="FO214" s="79"/>
      <c r="FP214" s="79"/>
      <c r="FQ214" s="79"/>
      <c r="FR214" s="79"/>
      <c r="FS214" s="79"/>
      <c r="FT214" s="79"/>
      <c r="FU214" s="79"/>
    </row>
    <row r="215" spans="10:177" s="1" customFormat="1" ht="15.75"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79"/>
      <c r="BO215" s="79"/>
      <c r="BP215" s="79"/>
      <c r="BQ215" s="79"/>
      <c r="BR215" s="79"/>
      <c r="BS215" s="79"/>
      <c r="BT215" s="79"/>
      <c r="BU215" s="79"/>
      <c r="BV215" s="79"/>
      <c r="BW215" s="79"/>
      <c r="BX215" s="79"/>
      <c r="BY215" s="79"/>
      <c r="BZ215" s="79"/>
      <c r="CA215" s="79"/>
      <c r="CB215" s="79"/>
      <c r="CC215" s="79"/>
      <c r="CD215" s="79"/>
      <c r="CE215" s="79"/>
      <c r="CF215" s="79"/>
      <c r="CG215" s="79"/>
      <c r="CH215" s="79"/>
      <c r="CI215" s="79"/>
      <c r="CJ215" s="79"/>
      <c r="CK215" s="79"/>
      <c r="CL215" s="79"/>
      <c r="CM215" s="79"/>
      <c r="CN215" s="79"/>
      <c r="CO215" s="79"/>
      <c r="CP215" s="79"/>
      <c r="CQ215" s="79"/>
      <c r="CR215" s="79"/>
      <c r="CS215" s="79"/>
      <c r="CT215" s="79"/>
      <c r="CU215" s="79"/>
      <c r="CV215" s="79"/>
      <c r="CW215" s="79"/>
      <c r="CX215" s="79"/>
      <c r="CY215" s="79"/>
      <c r="CZ215" s="79"/>
      <c r="DA215" s="79"/>
      <c r="DB215" s="79"/>
      <c r="DC215" s="79"/>
      <c r="DD215" s="79"/>
      <c r="DE215" s="79"/>
      <c r="DF215" s="79"/>
      <c r="DG215" s="79"/>
      <c r="DH215" s="79"/>
      <c r="DI215" s="79"/>
      <c r="DJ215" s="79"/>
      <c r="DK215" s="79"/>
      <c r="DL215" s="79"/>
      <c r="DM215" s="79"/>
      <c r="DN215" s="79"/>
      <c r="DO215" s="79"/>
      <c r="DP215" s="79"/>
      <c r="DQ215" s="79"/>
      <c r="DR215" s="79"/>
      <c r="DS215" s="79"/>
      <c r="DT215" s="79"/>
      <c r="DU215" s="79"/>
      <c r="DV215" s="79"/>
      <c r="DW215" s="79"/>
      <c r="DX215" s="79"/>
      <c r="DY215" s="79"/>
      <c r="DZ215" s="79"/>
      <c r="EA215" s="79"/>
      <c r="EB215" s="79"/>
      <c r="EC215" s="79"/>
      <c r="ED215" s="79"/>
      <c r="EE215" s="79"/>
      <c r="EF215" s="79"/>
      <c r="EG215" s="79"/>
      <c r="EH215" s="79"/>
      <c r="EI215" s="79"/>
      <c r="EJ215" s="79"/>
      <c r="EK215" s="79"/>
      <c r="EL215" s="79"/>
      <c r="EM215" s="79"/>
      <c r="EN215" s="79"/>
      <c r="EO215" s="79"/>
      <c r="EP215" s="79"/>
      <c r="EQ215" s="79"/>
      <c r="ER215" s="79"/>
      <c r="ES215" s="79"/>
      <c r="ET215" s="79"/>
      <c r="EU215" s="79"/>
      <c r="EV215" s="79"/>
      <c r="EW215" s="79"/>
      <c r="EX215" s="79"/>
      <c r="EY215" s="79"/>
      <c r="EZ215" s="79"/>
      <c r="FA215" s="79"/>
      <c r="FB215" s="79"/>
      <c r="FC215" s="79"/>
      <c r="FD215" s="79"/>
      <c r="FE215" s="79"/>
      <c r="FF215" s="79"/>
      <c r="FG215" s="79"/>
      <c r="FH215" s="79"/>
      <c r="FI215" s="79"/>
      <c r="FJ215" s="79"/>
      <c r="FK215" s="79"/>
      <c r="FL215" s="79"/>
      <c r="FM215" s="79"/>
      <c r="FN215" s="79"/>
      <c r="FO215" s="79"/>
      <c r="FP215" s="79"/>
      <c r="FQ215" s="79"/>
      <c r="FR215" s="79"/>
      <c r="FS215" s="79"/>
      <c r="FT215" s="79"/>
      <c r="FU215" s="79"/>
    </row>
    <row r="216" spans="10:177" s="1" customFormat="1" ht="15.75"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9"/>
      <c r="BW216" s="79"/>
      <c r="BX216" s="79"/>
      <c r="BY216" s="79"/>
      <c r="BZ216" s="79"/>
      <c r="CA216" s="79"/>
      <c r="CB216" s="79"/>
      <c r="CC216" s="79"/>
      <c r="CD216" s="79"/>
      <c r="CE216" s="79"/>
      <c r="CF216" s="79"/>
      <c r="CG216" s="79"/>
      <c r="CH216" s="79"/>
      <c r="CI216" s="79"/>
      <c r="CJ216" s="79"/>
      <c r="CK216" s="79"/>
      <c r="CL216" s="79"/>
      <c r="CM216" s="79"/>
      <c r="CN216" s="79"/>
      <c r="CO216" s="79"/>
      <c r="CP216" s="79"/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  <c r="DE216" s="79"/>
      <c r="DF216" s="79"/>
      <c r="DG216" s="79"/>
      <c r="DH216" s="79"/>
      <c r="DI216" s="79"/>
      <c r="DJ216" s="79"/>
      <c r="DK216" s="79"/>
      <c r="DL216" s="79"/>
      <c r="DM216" s="79"/>
      <c r="DN216" s="79"/>
      <c r="DO216" s="79"/>
      <c r="DP216" s="79"/>
      <c r="DQ216" s="79"/>
      <c r="DR216" s="79"/>
      <c r="DS216" s="79"/>
      <c r="DT216" s="79"/>
      <c r="DU216" s="79"/>
      <c r="DV216" s="79"/>
      <c r="DW216" s="79"/>
      <c r="DX216" s="79"/>
      <c r="DY216" s="79"/>
      <c r="DZ216" s="79"/>
      <c r="EA216" s="79"/>
      <c r="EB216" s="79"/>
      <c r="EC216" s="79"/>
      <c r="ED216" s="79"/>
      <c r="EE216" s="79"/>
      <c r="EF216" s="79"/>
      <c r="EG216" s="79"/>
      <c r="EH216" s="79"/>
      <c r="EI216" s="79"/>
      <c r="EJ216" s="79"/>
      <c r="EK216" s="79"/>
      <c r="EL216" s="79"/>
      <c r="EM216" s="79"/>
      <c r="EN216" s="79"/>
      <c r="EO216" s="79"/>
      <c r="EP216" s="79"/>
      <c r="EQ216" s="79"/>
      <c r="ER216" s="79"/>
      <c r="ES216" s="79"/>
      <c r="ET216" s="79"/>
      <c r="EU216" s="79"/>
      <c r="EV216" s="79"/>
      <c r="EW216" s="79"/>
      <c r="EX216" s="79"/>
      <c r="EY216" s="79"/>
      <c r="EZ216" s="79"/>
      <c r="FA216" s="79"/>
      <c r="FB216" s="79"/>
      <c r="FC216" s="79"/>
      <c r="FD216" s="79"/>
      <c r="FE216" s="79"/>
      <c r="FF216" s="79"/>
      <c r="FG216" s="79"/>
      <c r="FH216" s="79"/>
      <c r="FI216" s="79"/>
      <c r="FJ216" s="79"/>
      <c r="FK216" s="79"/>
      <c r="FL216" s="79"/>
      <c r="FM216" s="79"/>
      <c r="FN216" s="79"/>
      <c r="FO216" s="79"/>
      <c r="FP216" s="79"/>
      <c r="FQ216" s="79"/>
      <c r="FR216" s="79"/>
      <c r="FS216" s="79"/>
      <c r="FT216" s="79"/>
      <c r="FU216" s="79"/>
    </row>
    <row r="217" spans="10:177" s="1" customFormat="1" ht="15.75"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  <c r="BZ217" s="79"/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79"/>
      <c r="CQ217" s="79"/>
      <c r="CR217" s="79"/>
      <c r="CS217" s="79"/>
      <c r="CT217" s="79"/>
      <c r="CU217" s="79"/>
      <c r="CV217" s="79"/>
      <c r="CW217" s="79"/>
      <c r="CX217" s="79"/>
      <c r="CY217" s="79"/>
      <c r="CZ217" s="79"/>
      <c r="DA217" s="79"/>
      <c r="DB217" s="79"/>
      <c r="DC217" s="79"/>
      <c r="DD217" s="79"/>
      <c r="DE217" s="79"/>
      <c r="DF217" s="79"/>
      <c r="DG217" s="79"/>
      <c r="DH217" s="79"/>
      <c r="DI217" s="79"/>
      <c r="DJ217" s="79"/>
      <c r="DK217" s="79"/>
      <c r="DL217" s="79"/>
      <c r="DM217" s="79"/>
      <c r="DN217" s="79"/>
      <c r="DO217" s="79"/>
      <c r="DP217" s="79"/>
      <c r="DQ217" s="79"/>
      <c r="DR217" s="79"/>
      <c r="DS217" s="79"/>
      <c r="DT217" s="79"/>
      <c r="DU217" s="79"/>
      <c r="DV217" s="79"/>
      <c r="DW217" s="79"/>
      <c r="DX217" s="79"/>
      <c r="DY217" s="79"/>
      <c r="DZ217" s="79"/>
      <c r="EA217" s="79"/>
      <c r="EB217" s="79"/>
      <c r="EC217" s="79"/>
      <c r="ED217" s="79"/>
      <c r="EE217" s="79"/>
      <c r="EF217" s="79"/>
      <c r="EG217" s="79"/>
      <c r="EH217" s="79"/>
      <c r="EI217" s="79"/>
      <c r="EJ217" s="79"/>
      <c r="EK217" s="79"/>
      <c r="EL217" s="79"/>
      <c r="EM217" s="79"/>
      <c r="EN217" s="79"/>
      <c r="EO217" s="79"/>
      <c r="EP217" s="79"/>
      <c r="EQ217" s="79"/>
      <c r="ER217" s="79"/>
      <c r="ES217" s="79"/>
      <c r="ET217" s="79"/>
      <c r="EU217" s="79"/>
      <c r="EV217" s="79"/>
      <c r="EW217" s="79"/>
      <c r="EX217" s="79"/>
      <c r="EY217" s="79"/>
      <c r="EZ217" s="79"/>
      <c r="FA217" s="79"/>
      <c r="FB217" s="79"/>
      <c r="FC217" s="79"/>
      <c r="FD217" s="79"/>
      <c r="FE217" s="79"/>
      <c r="FF217" s="79"/>
      <c r="FG217" s="79"/>
      <c r="FH217" s="79"/>
      <c r="FI217" s="79"/>
      <c r="FJ217" s="79"/>
      <c r="FK217" s="79"/>
      <c r="FL217" s="79"/>
      <c r="FM217" s="79"/>
      <c r="FN217" s="79"/>
      <c r="FO217" s="79"/>
      <c r="FP217" s="79"/>
      <c r="FQ217" s="79"/>
      <c r="FR217" s="79"/>
      <c r="FS217" s="79"/>
      <c r="FT217" s="79"/>
      <c r="FU217" s="79"/>
    </row>
    <row r="218" spans="10:177" s="1" customFormat="1" ht="15.75"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  <c r="BR218" s="79"/>
      <c r="BS218" s="79"/>
      <c r="BT218" s="79"/>
      <c r="BU218" s="79"/>
      <c r="BV218" s="79"/>
      <c r="BW218" s="79"/>
      <c r="BX218" s="79"/>
      <c r="BY218" s="79"/>
      <c r="BZ218" s="79"/>
      <c r="CA218" s="79"/>
      <c r="CB218" s="79"/>
      <c r="CC218" s="79"/>
      <c r="CD218" s="79"/>
      <c r="CE218" s="79"/>
      <c r="CF218" s="79"/>
      <c r="CG218" s="79"/>
      <c r="CH218" s="79"/>
      <c r="CI218" s="79"/>
      <c r="CJ218" s="79"/>
      <c r="CK218" s="79"/>
      <c r="CL218" s="79"/>
      <c r="CM218" s="79"/>
      <c r="CN218" s="79"/>
      <c r="CO218" s="79"/>
      <c r="CP218" s="79"/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  <c r="DA218" s="79"/>
      <c r="DB218" s="79"/>
      <c r="DC218" s="79"/>
      <c r="DD218" s="79"/>
      <c r="DE218" s="79"/>
      <c r="DF218" s="79"/>
      <c r="DG218" s="79"/>
      <c r="DH218" s="79"/>
      <c r="DI218" s="79"/>
      <c r="DJ218" s="79"/>
      <c r="DK218" s="79"/>
      <c r="DL218" s="79"/>
      <c r="DM218" s="79"/>
      <c r="DN218" s="79"/>
      <c r="DO218" s="79"/>
      <c r="DP218" s="79"/>
      <c r="DQ218" s="79"/>
      <c r="DR218" s="79"/>
      <c r="DS218" s="79"/>
      <c r="DT218" s="79"/>
      <c r="DU218" s="79"/>
      <c r="DV218" s="79"/>
      <c r="DW218" s="79"/>
      <c r="DX218" s="79"/>
      <c r="DY218" s="79"/>
      <c r="DZ218" s="79"/>
      <c r="EA218" s="79"/>
      <c r="EB218" s="79"/>
      <c r="EC218" s="79"/>
      <c r="ED218" s="79"/>
      <c r="EE218" s="79"/>
      <c r="EF218" s="79"/>
      <c r="EG218" s="79"/>
      <c r="EH218" s="79"/>
      <c r="EI218" s="79"/>
      <c r="EJ218" s="79"/>
      <c r="EK218" s="79"/>
      <c r="EL218" s="79"/>
      <c r="EM218" s="79"/>
      <c r="EN218" s="79"/>
      <c r="EO218" s="79"/>
      <c r="EP218" s="79"/>
      <c r="EQ218" s="79"/>
      <c r="ER218" s="79"/>
      <c r="ES218" s="79"/>
      <c r="ET218" s="79"/>
      <c r="EU218" s="79"/>
      <c r="EV218" s="79"/>
      <c r="EW218" s="79"/>
      <c r="EX218" s="79"/>
      <c r="EY218" s="79"/>
      <c r="EZ218" s="79"/>
      <c r="FA218" s="79"/>
      <c r="FB218" s="79"/>
      <c r="FC218" s="79"/>
      <c r="FD218" s="79"/>
      <c r="FE218" s="79"/>
      <c r="FF218" s="79"/>
      <c r="FG218" s="79"/>
      <c r="FH218" s="79"/>
      <c r="FI218" s="79"/>
      <c r="FJ218" s="79"/>
      <c r="FK218" s="79"/>
      <c r="FL218" s="79"/>
      <c r="FM218" s="79"/>
      <c r="FN218" s="79"/>
      <c r="FO218" s="79"/>
      <c r="FP218" s="79"/>
      <c r="FQ218" s="79"/>
      <c r="FR218" s="79"/>
      <c r="FS218" s="79"/>
      <c r="FT218" s="79"/>
      <c r="FU218" s="79"/>
    </row>
    <row r="219" spans="10:177" s="1" customFormat="1" ht="15.75"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/>
      <c r="BX219" s="79"/>
      <c r="BY219" s="79"/>
      <c r="BZ219" s="79"/>
      <c r="CA219" s="79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/>
      <c r="CP219" s="79"/>
      <c r="CQ219" s="79"/>
      <c r="CR219" s="79"/>
      <c r="CS219" s="79"/>
      <c r="CT219" s="79"/>
      <c r="CU219" s="79"/>
      <c r="CV219" s="79"/>
      <c r="CW219" s="79"/>
      <c r="CX219" s="79"/>
      <c r="CY219" s="79"/>
      <c r="CZ219" s="79"/>
      <c r="DA219" s="79"/>
      <c r="DB219" s="79"/>
      <c r="DC219" s="79"/>
      <c r="DD219" s="79"/>
      <c r="DE219" s="79"/>
      <c r="DF219" s="79"/>
      <c r="DG219" s="79"/>
      <c r="DH219" s="79"/>
      <c r="DI219" s="79"/>
      <c r="DJ219" s="79"/>
      <c r="DK219" s="79"/>
      <c r="DL219" s="79"/>
      <c r="DM219" s="79"/>
      <c r="DN219" s="79"/>
      <c r="DO219" s="79"/>
      <c r="DP219" s="79"/>
      <c r="DQ219" s="79"/>
      <c r="DR219" s="79"/>
      <c r="DS219" s="79"/>
      <c r="DT219" s="79"/>
      <c r="DU219" s="79"/>
      <c r="DV219" s="79"/>
      <c r="DW219" s="79"/>
      <c r="DX219" s="79"/>
      <c r="DY219" s="79"/>
      <c r="DZ219" s="79"/>
      <c r="EA219" s="79"/>
      <c r="EB219" s="79"/>
      <c r="EC219" s="79"/>
      <c r="ED219" s="79"/>
      <c r="EE219" s="79"/>
      <c r="EF219" s="79"/>
      <c r="EG219" s="79"/>
      <c r="EH219" s="79"/>
      <c r="EI219" s="79"/>
      <c r="EJ219" s="79"/>
      <c r="EK219" s="79"/>
      <c r="EL219" s="79"/>
      <c r="EM219" s="79"/>
      <c r="EN219" s="79"/>
      <c r="EO219" s="79"/>
      <c r="EP219" s="79"/>
      <c r="EQ219" s="79"/>
      <c r="ER219" s="79"/>
      <c r="ES219" s="79"/>
      <c r="ET219" s="79"/>
      <c r="EU219" s="79"/>
      <c r="EV219" s="79"/>
      <c r="EW219" s="79"/>
      <c r="EX219" s="79"/>
      <c r="EY219" s="79"/>
      <c r="EZ219" s="79"/>
      <c r="FA219" s="79"/>
      <c r="FB219" s="79"/>
      <c r="FC219" s="79"/>
      <c r="FD219" s="79"/>
      <c r="FE219" s="79"/>
      <c r="FF219" s="79"/>
      <c r="FG219" s="79"/>
      <c r="FH219" s="79"/>
      <c r="FI219" s="79"/>
      <c r="FJ219" s="79"/>
      <c r="FK219" s="79"/>
      <c r="FL219" s="79"/>
      <c r="FM219" s="79"/>
      <c r="FN219" s="79"/>
      <c r="FO219" s="79"/>
      <c r="FP219" s="79"/>
      <c r="FQ219" s="79"/>
      <c r="FR219" s="79"/>
      <c r="FS219" s="79"/>
      <c r="FT219" s="79"/>
      <c r="FU219" s="79"/>
    </row>
    <row r="220" spans="10:177" s="1" customFormat="1" ht="15.75"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/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79"/>
      <c r="CQ220" s="79"/>
      <c r="CR220" s="79"/>
      <c r="CS220" s="79"/>
      <c r="CT220" s="79"/>
      <c r="CU220" s="79"/>
      <c r="CV220" s="79"/>
      <c r="CW220" s="79"/>
      <c r="CX220" s="79"/>
      <c r="CY220" s="79"/>
      <c r="CZ220" s="79"/>
      <c r="DA220" s="79"/>
      <c r="DB220" s="79"/>
      <c r="DC220" s="79"/>
      <c r="DD220" s="79"/>
      <c r="DE220" s="79"/>
      <c r="DF220" s="79"/>
      <c r="DG220" s="79"/>
      <c r="DH220" s="79"/>
      <c r="DI220" s="79"/>
      <c r="DJ220" s="79"/>
      <c r="DK220" s="79"/>
      <c r="DL220" s="79"/>
      <c r="DM220" s="79"/>
      <c r="DN220" s="79"/>
      <c r="DO220" s="79"/>
      <c r="DP220" s="79"/>
      <c r="DQ220" s="79"/>
      <c r="DR220" s="79"/>
      <c r="DS220" s="79"/>
      <c r="DT220" s="79"/>
      <c r="DU220" s="79"/>
      <c r="DV220" s="79"/>
      <c r="DW220" s="79"/>
      <c r="DX220" s="79"/>
      <c r="DY220" s="79"/>
      <c r="DZ220" s="79"/>
      <c r="EA220" s="79"/>
      <c r="EB220" s="79"/>
      <c r="EC220" s="79"/>
      <c r="ED220" s="79"/>
      <c r="EE220" s="79"/>
      <c r="EF220" s="79"/>
      <c r="EG220" s="79"/>
      <c r="EH220" s="79"/>
      <c r="EI220" s="79"/>
      <c r="EJ220" s="79"/>
      <c r="EK220" s="79"/>
      <c r="EL220" s="79"/>
      <c r="EM220" s="79"/>
      <c r="EN220" s="79"/>
      <c r="EO220" s="79"/>
      <c r="EP220" s="79"/>
      <c r="EQ220" s="79"/>
      <c r="ER220" s="79"/>
      <c r="ES220" s="79"/>
      <c r="ET220" s="79"/>
      <c r="EU220" s="79"/>
      <c r="EV220" s="79"/>
      <c r="EW220" s="79"/>
      <c r="EX220" s="79"/>
      <c r="EY220" s="79"/>
      <c r="EZ220" s="79"/>
      <c r="FA220" s="79"/>
      <c r="FB220" s="79"/>
      <c r="FC220" s="79"/>
      <c r="FD220" s="79"/>
      <c r="FE220" s="79"/>
      <c r="FF220" s="79"/>
      <c r="FG220" s="79"/>
      <c r="FH220" s="79"/>
      <c r="FI220" s="79"/>
      <c r="FJ220" s="79"/>
      <c r="FK220" s="79"/>
      <c r="FL220" s="79"/>
      <c r="FM220" s="79"/>
      <c r="FN220" s="79"/>
      <c r="FO220" s="79"/>
      <c r="FP220" s="79"/>
      <c r="FQ220" s="79"/>
      <c r="FR220" s="79"/>
      <c r="FS220" s="79"/>
      <c r="FT220" s="79"/>
      <c r="FU220" s="79"/>
    </row>
    <row r="221" spans="10:177" s="1" customFormat="1" ht="15.75"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/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79"/>
      <c r="CQ221" s="79"/>
      <c r="CR221" s="79"/>
      <c r="CS221" s="79"/>
      <c r="CT221" s="79"/>
      <c r="CU221" s="79"/>
      <c r="CV221" s="79"/>
      <c r="CW221" s="79"/>
      <c r="CX221" s="79"/>
      <c r="CY221" s="79"/>
      <c r="CZ221" s="79"/>
      <c r="DA221" s="79"/>
      <c r="DB221" s="79"/>
      <c r="DC221" s="79"/>
      <c r="DD221" s="79"/>
      <c r="DE221" s="79"/>
      <c r="DF221" s="79"/>
      <c r="DG221" s="79"/>
      <c r="DH221" s="79"/>
      <c r="DI221" s="79"/>
      <c r="DJ221" s="79"/>
      <c r="DK221" s="79"/>
      <c r="DL221" s="79"/>
      <c r="DM221" s="79"/>
      <c r="DN221" s="79"/>
      <c r="DO221" s="79"/>
      <c r="DP221" s="79"/>
      <c r="DQ221" s="79"/>
      <c r="DR221" s="79"/>
      <c r="DS221" s="79"/>
      <c r="DT221" s="79"/>
      <c r="DU221" s="79"/>
      <c r="DV221" s="79"/>
      <c r="DW221" s="79"/>
      <c r="DX221" s="79"/>
      <c r="DY221" s="79"/>
      <c r="DZ221" s="79"/>
      <c r="EA221" s="79"/>
      <c r="EB221" s="79"/>
      <c r="EC221" s="79"/>
      <c r="ED221" s="79"/>
      <c r="EE221" s="79"/>
      <c r="EF221" s="79"/>
      <c r="EG221" s="79"/>
      <c r="EH221" s="79"/>
      <c r="EI221" s="79"/>
      <c r="EJ221" s="79"/>
      <c r="EK221" s="79"/>
      <c r="EL221" s="79"/>
      <c r="EM221" s="79"/>
      <c r="EN221" s="79"/>
      <c r="EO221" s="79"/>
      <c r="EP221" s="79"/>
      <c r="EQ221" s="79"/>
      <c r="ER221" s="79"/>
      <c r="ES221" s="79"/>
      <c r="ET221" s="79"/>
      <c r="EU221" s="79"/>
      <c r="EV221" s="79"/>
      <c r="EW221" s="79"/>
      <c r="EX221" s="79"/>
      <c r="EY221" s="79"/>
      <c r="EZ221" s="79"/>
      <c r="FA221" s="79"/>
      <c r="FB221" s="79"/>
      <c r="FC221" s="79"/>
      <c r="FD221" s="79"/>
      <c r="FE221" s="79"/>
      <c r="FF221" s="79"/>
      <c r="FG221" s="79"/>
      <c r="FH221" s="79"/>
      <c r="FI221" s="79"/>
      <c r="FJ221" s="79"/>
      <c r="FK221" s="79"/>
      <c r="FL221" s="79"/>
      <c r="FM221" s="79"/>
      <c r="FN221" s="79"/>
      <c r="FO221" s="79"/>
      <c r="FP221" s="79"/>
      <c r="FQ221" s="79"/>
      <c r="FR221" s="79"/>
      <c r="FS221" s="79"/>
      <c r="FT221" s="79"/>
      <c r="FU221" s="79"/>
    </row>
    <row r="222" spans="10:177" s="1" customFormat="1" ht="15.75"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9"/>
      <c r="BW222" s="79"/>
      <c r="BX222" s="79"/>
      <c r="BY222" s="79"/>
      <c r="BZ222" s="79"/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/>
      <c r="CP222" s="79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  <c r="DA222" s="79"/>
      <c r="DB222" s="79"/>
      <c r="DC222" s="79"/>
      <c r="DD222" s="79"/>
      <c r="DE222" s="79"/>
      <c r="DF222" s="79"/>
      <c r="DG222" s="79"/>
      <c r="DH222" s="79"/>
      <c r="DI222" s="79"/>
      <c r="DJ222" s="79"/>
      <c r="DK222" s="79"/>
      <c r="DL222" s="79"/>
      <c r="DM222" s="79"/>
      <c r="DN222" s="79"/>
      <c r="DO222" s="79"/>
      <c r="DP222" s="79"/>
      <c r="DQ222" s="79"/>
      <c r="DR222" s="79"/>
      <c r="DS222" s="79"/>
      <c r="DT222" s="79"/>
      <c r="DU222" s="79"/>
      <c r="DV222" s="79"/>
      <c r="DW222" s="79"/>
      <c r="DX222" s="79"/>
      <c r="DY222" s="79"/>
      <c r="DZ222" s="79"/>
      <c r="EA222" s="79"/>
      <c r="EB222" s="79"/>
      <c r="EC222" s="79"/>
      <c r="ED222" s="79"/>
      <c r="EE222" s="79"/>
      <c r="EF222" s="79"/>
      <c r="EG222" s="79"/>
      <c r="EH222" s="79"/>
      <c r="EI222" s="79"/>
      <c r="EJ222" s="79"/>
      <c r="EK222" s="79"/>
      <c r="EL222" s="79"/>
      <c r="EM222" s="79"/>
      <c r="EN222" s="79"/>
      <c r="EO222" s="79"/>
      <c r="EP222" s="79"/>
      <c r="EQ222" s="79"/>
      <c r="ER222" s="79"/>
      <c r="ES222" s="79"/>
      <c r="ET222" s="79"/>
      <c r="EU222" s="79"/>
      <c r="EV222" s="79"/>
      <c r="EW222" s="79"/>
      <c r="EX222" s="79"/>
      <c r="EY222" s="79"/>
      <c r="EZ222" s="79"/>
      <c r="FA222" s="79"/>
      <c r="FB222" s="79"/>
      <c r="FC222" s="79"/>
      <c r="FD222" s="79"/>
      <c r="FE222" s="79"/>
      <c r="FF222" s="79"/>
      <c r="FG222" s="79"/>
      <c r="FH222" s="79"/>
      <c r="FI222" s="79"/>
      <c r="FJ222" s="79"/>
      <c r="FK222" s="79"/>
      <c r="FL222" s="79"/>
      <c r="FM222" s="79"/>
      <c r="FN222" s="79"/>
      <c r="FO222" s="79"/>
      <c r="FP222" s="79"/>
      <c r="FQ222" s="79"/>
      <c r="FR222" s="79"/>
      <c r="FS222" s="79"/>
      <c r="FT222" s="79"/>
      <c r="FU222" s="79"/>
    </row>
    <row r="223" spans="10:177" s="1" customFormat="1" ht="15.75"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/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79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  <c r="DA223" s="79"/>
      <c r="DB223" s="79"/>
      <c r="DC223" s="79"/>
      <c r="DD223" s="79"/>
      <c r="DE223" s="79"/>
      <c r="DF223" s="79"/>
      <c r="DG223" s="79"/>
      <c r="DH223" s="79"/>
      <c r="DI223" s="79"/>
      <c r="DJ223" s="79"/>
      <c r="DK223" s="79"/>
      <c r="DL223" s="79"/>
      <c r="DM223" s="79"/>
      <c r="DN223" s="79"/>
      <c r="DO223" s="79"/>
      <c r="DP223" s="79"/>
      <c r="DQ223" s="79"/>
      <c r="DR223" s="79"/>
      <c r="DS223" s="79"/>
      <c r="DT223" s="79"/>
      <c r="DU223" s="79"/>
      <c r="DV223" s="79"/>
      <c r="DW223" s="79"/>
      <c r="DX223" s="79"/>
      <c r="DY223" s="79"/>
      <c r="DZ223" s="79"/>
      <c r="EA223" s="79"/>
      <c r="EB223" s="79"/>
      <c r="EC223" s="79"/>
      <c r="ED223" s="79"/>
      <c r="EE223" s="79"/>
      <c r="EF223" s="79"/>
      <c r="EG223" s="79"/>
      <c r="EH223" s="79"/>
      <c r="EI223" s="79"/>
      <c r="EJ223" s="79"/>
      <c r="EK223" s="79"/>
      <c r="EL223" s="79"/>
      <c r="EM223" s="79"/>
      <c r="EN223" s="79"/>
      <c r="EO223" s="79"/>
      <c r="EP223" s="79"/>
      <c r="EQ223" s="79"/>
      <c r="ER223" s="79"/>
      <c r="ES223" s="79"/>
      <c r="ET223" s="79"/>
      <c r="EU223" s="79"/>
      <c r="EV223" s="79"/>
      <c r="EW223" s="79"/>
      <c r="EX223" s="79"/>
      <c r="EY223" s="79"/>
      <c r="EZ223" s="79"/>
      <c r="FA223" s="79"/>
      <c r="FB223" s="79"/>
      <c r="FC223" s="79"/>
      <c r="FD223" s="79"/>
      <c r="FE223" s="79"/>
      <c r="FF223" s="79"/>
      <c r="FG223" s="79"/>
      <c r="FH223" s="79"/>
      <c r="FI223" s="79"/>
      <c r="FJ223" s="79"/>
      <c r="FK223" s="79"/>
      <c r="FL223" s="79"/>
      <c r="FM223" s="79"/>
      <c r="FN223" s="79"/>
      <c r="FO223" s="79"/>
      <c r="FP223" s="79"/>
      <c r="FQ223" s="79"/>
      <c r="FR223" s="79"/>
      <c r="FS223" s="79"/>
      <c r="FT223" s="79"/>
      <c r="FU223" s="79"/>
    </row>
    <row r="224" spans="10:177" s="1" customFormat="1" ht="15.75"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9"/>
      <c r="BX224" s="79"/>
      <c r="BY224" s="79"/>
      <c r="BZ224" s="79"/>
      <c r="CA224" s="79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79"/>
      <c r="CQ224" s="79"/>
      <c r="CR224" s="79"/>
      <c r="CS224" s="79"/>
      <c r="CT224" s="79"/>
      <c r="CU224" s="79"/>
      <c r="CV224" s="79"/>
      <c r="CW224" s="79"/>
      <c r="CX224" s="79"/>
      <c r="CY224" s="79"/>
      <c r="CZ224" s="79"/>
      <c r="DA224" s="79"/>
      <c r="DB224" s="79"/>
      <c r="DC224" s="79"/>
      <c r="DD224" s="79"/>
      <c r="DE224" s="79"/>
      <c r="DF224" s="79"/>
      <c r="DG224" s="79"/>
      <c r="DH224" s="79"/>
      <c r="DI224" s="79"/>
      <c r="DJ224" s="79"/>
      <c r="DK224" s="79"/>
      <c r="DL224" s="79"/>
      <c r="DM224" s="79"/>
      <c r="DN224" s="79"/>
      <c r="DO224" s="79"/>
      <c r="DP224" s="79"/>
      <c r="DQ224" s="79"/>
      <c r="DR224" s="79"/>
      <c r="DS224" s="79"/>
      <c r="DT224" s="79"/>
      <c r="DU224" s="79"/>
      <c r="DV224" s="79"/>
      <c r="DW224" s="79"/>
      <c r="DX224" s="79"/>
      <c r="DY224" s="79"/>
      <c r="DZ224" s="79"/>
      <c r="EA224" s="79"/>
      <c r="EB224" s="79"/>
      <c r="EC224" s="79"/>
      <c r="ED224" s="79"/>
      <c r="EE224" s="79"/>
      <c r="EF224" s="79"/>
      <c r="EG224" s="79"/>
      <c r="EH224" s="79"/>
      <c r="EI224" s="79"/>
      <c r="EJ224" s="79"/>
      <c r="EK224" s="79"/>
      <c r="EL224" s="79"/>
      <c r="EM224" s="79"/>
      <c r="EN224" s="79"/>
      <c r="EO224" s="79"/>
      <c r="EP224" s="79"/>
      <c r="EQ224" s="79"/>
      <c r="ER224" s="79"/>
      <c r="ES224" s="79"/>
      <c r="ET224" s="79"/>
      <c r="EU224" s="79"/>
      <c r="EV224" s="79"/>
      <c r="EW224" s="79"/>
      <c r="EX224" s="79"/>
      <c r="EY224" s="79"/>
      <c r="EZ224" s="79"/>
      <c r="FA224" s="79"/>
      <c r="FB224" s="79"/>
      <c r="FC224" s="79"/>
      <c r="FD224" s="79"/>
      <c r="FE224" s="79"/>
      <c r="FF224" s="79"/>
      <c r="FG224" s="79"/>
      <c r="FH224" s="79"/>
      <c r="FI224" s="79"/>
      <c r="FJ224" s="79"/>
      <c r="FK224" s="79"/>
      <c r="FL224" s="79"/>
      <c r="FM224" s="79"/>
      <c r="FN224" s="79"/>
      <c r="FO224" s="79"/>
      <c r="FP224" s="79"/>
      <c r="FQ224" s="79"/>
      <c r="FR224" s="79"/>
      <c r="FS224" s="79"/>
      <c r="FT224" s="79"/>
      <c r="FU224" s="79"/>
    </row>
    <row r="225" spans="10:177" s="1" customFormat="1" ht="15.75"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  <c r="BU225" s="79"/>
      <c r="BV225" s="79"/>
      <c r="BW225" s="79"/>
      <c r="BX225" s="79"/>
      <c r="BY225" s="79"/>
      <c r="BZ225" s="79"/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/>
      <c r="CP225" s="79"/>
      <c r="CQ225" s="79"/>
      <c r="CR225" s="79"/>
      <c r="CS225" s="79"/>
      <c r="CT225" s="79"/>
      <c r="CU225" s="79"/>
      <c r="CV225" s="79"/>
      <c r="CW225" s="79"/>
      <c r="CX225" s="79"/>
      <c r="CY225" s="79"/>
      <c r="CZ225" s="79"/>
      <c r="DA225" s="79"/>
      <c r="DB225" s="79"/>
      <c r="DC225" s="79"/>
      <c r="DD225" s="79"/>
      <c r="DE225" s="79"/>
      <c r="DF225" s="79"/>
      <c r="DG225" s="79"/>
      <c r="DH225" s="79"/>
      <c r="DI225" s="79"/>
      <c r="DJ225" s="79"/>
      <c r="DK225" s="79"/>
      <c r="DL225" s="79"/>
      <c r="DM225" s="79"/>
      <c r="DN225" s="79"/>
      <c r="DO225" s="79"/>
      <c r="DP225" s="79"/>
      <c r="DQ225" s="79"/>
      <c r="DR225" s="79"/>
      <c r="DS225" s="79"/>
      <c r="DT225" s="79"/>
      <c r="DU225" s="79"/>
      <c r="DV225" s="79"/>
      <c r="DW225" s="79"/>
      <c r="DX225" s="79"/>
      <c r="DY225" s="79"/>
      <c r="DZ225" s="79"/>
      <c r="EA225" s="79"/>
      <c r="EB225" s="79"/>
      <c r="EC225" s="79"/>
      <c r="ED225" s="79"/>
      <c r="EE225" s="79"/>
      <c r="EF225" s="79"/>
      <c r="EG225" s="79"/>
      <c r="EH225" s="79"/>
      <c r="EI225" s="79"/>
      <c r="EJ225" s="79"/>
      <c r="EK225" s="79"/>
      <c r="EL225" s="79"/>
      <c r="EM225" s="79"/>
      <c r="EN225" s="79"/>
      <c r="EO225" s="79"/>
      <c r="EP225" s="79"/>
      <c r="EQ225" s="79"/>
      <c r="ER225" s="79"/>
      <c r="ES225" s="79"/>
      <c r="ET225" s="79"/>
      <c r="EU225" s="79"/>
      <c r="EV225" s="79"/>
      <c r="EW225" s="79"/>
      <c r="EX225" s="79"/>
      <c r="EY225" s="79"/>
      <c r="EZ225" s="79"/>
      <c r="FA225" s="79"/>
      <c r="FB225" s="79"/>
      <c r="FC225" s="79"/>
      <c r="FD225" s="79"/>
      <c r="FE225" s="79"/>
      <c r="FF225" s="79"/>
      <c r="FG225" s="79"/>
      <c r="FH225" s="79"/>
      <c r="FI225" s="79"/>
      <c r="FJ225" s="79"/>
      <c r="FK225" s="79"/>
      <c r="FL225" s="79"/>
      <c r="FM225" s="79"/>
      <c r="FN225" s="79"/>
      <c r="FO225" s="79"/>
      <c r="FP225" s="79"/>
      <c r="FQ225" s="79"/>
      <c r="FR225" s="79"/>
      <c r="FS225" s="79"/>
      <c r="FT225" s="79"/>
      <c r="FU225" s="79"/>
    </row>
    <row r="226" spans="10:177" s="1" customFormat="1" ht="15.75"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79"/>
      <c r="AJ226" s="79"/>
      <c r="AK226" s="79"/>
      <c r="AL226" s="79"/>
      <c r="AM226" s="79"/>
      <c r="AN226" s="79"/>
      <c r="AO226" s="79"/>
      <c r="AP226" s="79"/>
      <c r="AQ226" s="79"/>
      <c r="AR226" s="79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/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79"/>
      <c r="CQ226" s="79"/>
      <c r="CR226" s="79"/>
      <c r="CS226" s="79"/>
      <c r="CT226" s="79"/>
      <c r="CU226" s="79"/>
      <c r="CV226" s="79"/>
      <c r="CW226" s="79"/>
      <c r="CX226" s="79"/>
      <c r="CY226" s="79"/>
      <c r="CZ226" s="79"/>
      <c r="DA226" s="79"/>
      <c r="DB226" s="79"/>
      <c r="DC226" s="79"/>
      <c r="DD226" s="79"/>
      <c r="DE226" s="79"/>
      <c r="DF226" s="79"/>
      <c r="DG226" s="79"/>
      <c r="DH226" s="79"/>
      <c r="DI226" s="79"/>
      <c r="DJ226" s="79"/>
      <c r="DK226" s="79"/>
      <c r="DL226" s="79"/>
      <c r="DM226" s="79"/>
      <c r="DN226" s="79"/>
      <c r="DO226" s="79"/>
      <c r="DP226" s="79"/>
      <c r="DQ226" s="79"/>
      <c r="DR226" s="79"/>
      <c r="DS226" s="79"/>
      <c r="DT226" s="79"/>
      <c r="DU226" s="79"/>
      <c r="DV226" s="79"/>
      <c r="DW226" s="79"/>
      <c r="DX226" s="79"/>
      <c r="DY226" s="79"/>
      <c r="DZ226" s="79"/>
      <c r="EA226" s="79"/>
      <c r="EB226" s="79"/>
      <c r="EC226" s="79"/>
      <c r="ED226" s="79"/>
      <c r="EE226" s="79"/>
      <c r="EF226" s="79"/>
      <c r="EG226" s="79"/>
      <c r="EH226" s="79"/>
      <c r="EI226" s="79"/>
      <c r="EJ226" s="79"/>
      <c r="EK226" s="79"/>
      <c r="EL226" s="79"/>
      <c r="EM226" s="79"/>
      <c r="EN226" s="79"/>
      <c r="EO226" s="79"/>
      <c r="EP226" s="79"/>
      <c r="EQ226" s="79"/>
      <c r="ER226" s="79"/>
      <c r="ES226" s="79"/>
      <c r="ET226" s="79"/>
      <c r="EU226" s="79"/>
      <c r="EV226" s="79"/>
      <c r="EW226" s="79"/>
      <c r="EX226" s="79"/>
      <c r="EY226" s="79"/>
      <c r="EZ226" s="79"/>
      <c r="FA226" s="79"/>
      <c r="FB226" s="79"/>
      <c r="FC226" s="79"/>
      <c r="FD226" s="79"/>
      <c r="FE226" s="79"/>
      <c r="FF226" s="79"/>
      <c r="FG226" s="79"/>
      <c r="FH226" s="79"/>
      <c r="FI226" s="79"/>
      <c r="FJ226" s="79"/>
      <c r="FK226" s="79"/>
      <c r="FL226" s="79"/>
      <c r="FM226" s="79"/>
      <c r="FN226" s="79"/>
      <c r="FO226" s="79"/>
      <c r="FP226" s="79"/>
      <c r="FQ226" s="79"/>
      <c r="FR226" s="79"/>
      <c r="FS226" s="79"/>
      <c r="FT226" s="79"/>
      <c r="FU226" s="79"/>
    </row>
    <row r="227" spans="10:177" s="1" customFormat="1" ht="15.75"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  <c r="AZ227" s="79"/>
      <c r="BA227" s="79"/>
      <c r="BB227" s="79"/>
      <c r="BC227" s="79"/>
      <c r="BD227" s="79"/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/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79"/>
      <c r="CQ227" s="79"/>
      <c r="CR227" s="79"/>
      <c r="CS227" s="79"/>
      <c r="CT227" s="79"/>
      <c r="CU227" s="79"/>
      <c r="CV227" s="79"/>
      <c r="CW227" s="79"/>
      <c r="CX227" s="79"/>
      <c r="CY227" s="79"/>
      <c r="CZ227" s="79"/>
      <c r="DA227" s="79"/>
      <c r="DB227" s="79"/>
      <c r="DC227" s="79"/>
      <c r="DD227" s="79"/>
      <c r="DE227" s="79"/>
      <c r="DF227" s="79"/>
      <c r="DG227" s="79"/>
      <c r="DH227" s="79"/>
      <c r="DI227" s="79"/>
      <c r="DJ227" s="79"/>
      <c r="DK227" s="79"/>
      <c r="DL227" s="79"/>
      <c r="DM227" s="79"/>
      <c r="DN227" s="79"/>
      <c r="DO227" s="79"/>
      <c r="DP227" s="79"/>
      <c r="DQ227" s="79"/>
      <c r="DR227" s="79"/>
      <c r="DS227" s="79"/>
      <c r="DT227" s="79"/>
      <c r="DU227" s="79"/>
      <c r="DV227" s="79"/>
      <c r="DW227" s="79"/>
      <c r="DX227" s="79"/>
      <c r="DY227" s="79"/>
      <c r="DZ227" s="79"/>
      <c r="EA227" s="79"/>
      <c r="EB227" s="79"/>
      <c r="EC227" s="79"/>
      <c r="ED227" s="79"/>
      <c r="EE227" s="79"/>
      <c r="EF227" s="79"/>
      <c r="EG227" s="79"/>
      <c r="EH227" s="79"/>
      <c r="EI227" s="79"/>
      <c r="EJ227" s="79"/>
      <c r="EK227" s="79"/>
      <c r="EL227" s="79"/>
      <c r="EM227" s="79"/>
      <c r="EN227" s="79"/>
      <c r="EO227" s="79"/>
      <c r="EP227" s="79"/>
      <c r="EQ227" s="79"/>
      <c r="ER227" s="79"/>
      <c r="ES227" s="79"/>
      <c r="ET227" s="79"/>
      <c r="EU227" s="79"/>
      <c r="EV227" s="79"/>
      <c r="EW227" s="79"/>
      <c r="EX227" s="79"/>
      <c r="EY227" s="79"/>
      <c r="EZ227" s="79"/>
      <c r="FA227" s="79"/>
      <c r="FB227" s="79"/>
      <c r="FC227" s="79"/>
      <c r="FD227" s="79"/>
      <c r="FE227" s="79"/>
      <c r="FF227" s="79"/>
      <c r="FG227" s="79"/>
      <c r="FH227" s="79"/>
      <c r="FI227" s="79"/>
      <c r="FJ227" s="79"/>
      <c r="FK227" s="79"/>
      <c r="FL227" s="79"/>
      <c r="FM227" s="79"/>
      <c r="FN227" s="79"/>
      <c r="FO227" s="79"/>
      <c r="FP227" s="79"/>
      <c r="FQ227" s="79"/>
      <c r="FR227" s="79"/>
      <c r="FS227" s="79"/>
      <c r="FT227" s="79"/>
      <c r="FU227" s="79"/>
    </row>
    <row r="228" spans="10:177" s="1" customFormat="1" ht="15.75"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9"/>
      <c r="BW228" s="79"/>
      <c r="BX228" s="79"/>
      <c r="BY228" s="79"/>
      <c r="BZ228" s="79"/>
      <c r="CA228" s="79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79"/>
      <c r="CP228" s="79"/>
      <c r="CQ228" s="79"/>
      <c r="CR228" s="79"/>
      <c r="CS228" s="79"/>
      <c r="CT228" s="79"/>
      <c r="CU228" s="79"/>
      <c r="CV228" s="79"/>
      <c r="CW228" s="79"/>
      <c r="CX228" s="79"/>
      <c r="CY228" s="79"/>
      <c r="CZ228" s="79"/>
      <c r="DA228" s="79"/>
      <c r="DB228" s="79"/>
      <c r="DC228" s="79"/>
      <c r="DD228" s="79"/>
      <c r="DE228" s="79"/>
      <c r="DF228" s="79"/>
      <c r="DG228" s="79"/>
      <c r="DH228" s="79"/>
      <c r="DI228" s="79"/>
      <c r="DJ228" s="79"/>
      <c r="DK228" s="79"/>
      <c r="DL228" s="79"/>
      <c r="DM228" s="79"/>
      <c r="DN228" s="79"/>
      <c r="DO228" s="79"/>
      <c r="DP228" s="79"/>
      <c r="DQ228" s="79"/>
      <c r="DR228" s="79"/>
      <c r="DS228" s="79"/>
      <c r="DT228" s="79"/>
      <c r="DU228" s="79"/>
      <c r="DV228" s="79"/>
      <c r="DW228" s="79"/>
      <c r="DX228" s="79"/>
      <c r="DY228" s="79"/>
      <c r="DZ228" s="79"/>
      <c r="EA228" s="79"/>
      <c r="EB228" s="79"/>
      <c r="EC228" s="79"/>
      <c r="ED228" s="79"/>
      <c r="EE228" s="79"/>
      <c r="EF228" s="79"/>
      <c r="EG228" s="79"/>
      <c r="EH228" s="79"/>
      <c r="EI228" s="79"/>
      <c r="EJ228" s="79"/>
      <c r="EK228" s="79"/>
      <c r="EL228" s="79"/>
      <c r="EM228" s="79"/>
      <c r="EN228" s="79"/>
      <c r="EO228" s="79"/>
      <c r="EP228" s="79"/>
      <c r="EQ228" s="79"/>
      <c r="ER228" s="79"/>
      <c r="ES228" s="79"/>
      <c r="ET228" s="79"/>
      <c r="EU228" s="79"/>
      <c r="EV228" s="79"/>
      <c r="EW228" s="79"/>
      <c r="EX228" s="79"/>
      <c r="EY228" s="79"/>
      <c r="EZ228" s="79"/>
      <c r="FA228" s="79"/>
      <c r="FB228" s="79"/>
      <c r="FC228" s="79"/>
      <c r="FD228" s="79"/>
      <c r="FE228" s="79"/>
      <c r="FF228" s="79"/>
      <c r="FG228" s="79"/>
      <c r="FH228" s="79"/>
      <c r="FI228" s="79"/>
      <c r="FJ228" s="79"/>
      <c r="FK228" s="79"/>
      <c r="FL228" s="79"/>
      <c r="FM228" s="79"/>
      <c r="FN228" s="79"/>
      <c r="FO228" s="79"/>
      <c r="FP228" s="79"/>
      <c r="FQ228" s="79"/>
      <c r="FR228" s="79"/>
      <c r="FS228" s="79"/>
      <c r="FT228" s="79"/>
      <c r="FU228" s="79"/>
    </row>
    <row r="229" spans="10:177" s="1" customFormat="1" ht="15.75"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79"/>
      <c r="AJ229" s="79"/>
      <c r="AK229" s="79"/>
      <c r="AL229" s="79"/>
      <c r="AM229" s="79"/>
      <c r="AN229" s="79"/>
      <c r="AO229" s="79"/>
      <c r="AP229" s="79"/>
      <c r="AQ229" s="79"/>
      <c r="AR229" s="79"/>
      <c r="AS229" s="79"/>
      <c r="AT229" s="79"/>
      <c r="AU229" s="79"/>
      <c r="AV229" s="79"/>
      <c r="AW229" s="79"/>
      <c r="AX229" s="79"/>
      <c r="AY229" s="79"/>
      <c r="AZ229" s="79"/>
      <c r="BA229" s="79"/>
      <c r="BB229" s="79"/>
      <c r="BC229" s="79"/>
      <c r="BD229" s="79"/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  <c r="BZ229" s="79"/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79"/>
      <c r="CQ229" s="79"/>
      <c r="CR229" s="79"/>
      <c r="CS229" s="79"/>
      <c r="CT229" s="79"/>
      <c r="CU229" s="79"/>
      <c r="CV229" s="79"/>
      <c r="CW229" s="79"/>
      <c r="CX229" s="79"/>
      <c r="CY229" s="79"/>
      <c r="CZ229" s="79"/>
      <c r="DA229" s="79"/>
      <c r="DB229" s="79"/>
      <c r="DC229" s="79"/>
      <c r="DD229" s="79"/>
      <c r="DE229" s="79"/>
      <c r="DF229" s="79"/>
      <c r="DG229" s="79"/>
      <c r="DH229" s="79"/>
      <c r="DI229" s="79"/>
      <c r="DJ229" s="79"/>
      <c r="DK229" s="79"/>
      <c r="DL229" s="79"/>
      <c r="DM229" s="79"/>
      <c r="DN229" s="79"/>
      <c r="DO229" s="79"/>
      <c r="DP229" s="79"/>
      <c r="DQ229" s="79"/>
      <c r="DR229" s="79"/>
      <c r="DS229" s="79"/>
      <c r="DT229" s="79"/>
      <c r="DU229" s="79"/>
      <c r="DV229" s="79"/>
      <c r="DW229" s="79"/>
      <c r="DX229" s="79"/>
      <c r="DY229" s="79"/>
      <c r="DZ229" s="79"/>
      <c r="EA229" s="79"/>
      <c r="EB229" s="79"/>
      <c r="EC229" s="79"/>
      <c r="ED229" s="79"/>
      <c r="EE229" s="79"/>
      <c r="EF229" s="79"/>
      <c r="EG229" s="79"/>
      <c r="EH229" s="79"/>
      <c r="EI229" s="79"/>
      <c r="EJ229" s="79"/>
      <c r="EK229" s="79"/>
      <c r="EL229" s="79"/>
      <c r="EM229" s="79"/>
      <c r="EN229" s="79"/>
      <c r="EO229" s="79"/>
      <c r="EP229" s="79"/>
      <c r="EQ229" s="79"/>
      <c r="ER229" s="79"/>
      <c r="ES229" s="79"/>
      <c r="ET229" s="79"/>
      <c r="EU229" s="79"/>
      <c r="EV229" s="79"/>
      <c r="EW229" s="79"/>
      <c r="EX229" s="79"/>
      <c r="EY229" s="79"/>
      <c r="EZ229" s="79"/>
      <c r="FA229" s="79"/>
      <c r="FB229" s="79"/>
      <c r="FC229" s="79"/>
      <c r="FD229" s="79"/>
      <c r="FE229" s="79"/>
      <c r="FF229" s="79"/>
      <c r="FG229" s="79"/>
      <c r="FH229" s="79"/>
      <c r="FI229" s="79"/>
      <c r="FJ229" s="79"/>
      <c r="FK229" s="79"/>
      <c r="FL229" s="79"/>
      <c r="FM229" s="79"/>
      <c r="FN229" s="79"/>
      <c r="FO229" s="79"/>
      <c r="FP229" s="79"/>
      <c r="FQ229" s="79"/>
      <c r="FR229" s="79"/>
      <c r="FS229" s="79"/>
      <c r="FT229" s="79"/>
      <c r="FU229" s="79"/>
    </row>
    <row r="230" spans="10:177" s="1" customFormat="1" ht="15.75"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79"/>
      <c r="AU230" s="79"/>
      <c r="AV230" s="79"/>
      <c r="AW230" s="79"/>
      <c r="AX230" s="79"/>
      <c r="AY230" s="79"/>
      <c r="AZ230" s="79"/>
      <c r="BA230" s="79"/>
      <c r="BB230" s="79"/>
      <c r="BC230" s="79"/>
      <c r="BD230" s="79"/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  <c r="BZ230" s="79"/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79"/>
      <c r="CQ230" s="79"/>
      <c r="CR230" s="79"/>
      <c r="CS230" s="79"/>
      <c r="CT230" s="79"/>
      <c r="CU230" s="79"/>
      <c r="CV230" s="79"/>
      <c r="CW230" s="79"/>
      <c r="CX230" s="79"/>
      <c r="CY230" s="79"/>
      <c r="CZ230" s="79"/>
      <c r="DA230" s="79"/>
      <c r="DB230" s="79"/>
      <c r="DC230" s="79"/>
      <c r="DD230" s="79"/>
      <c r="DE230" s="79"/>
      <c r="DF230" s="79"/>
      <c r="DG230" s="79"/>
      <c r="DH230" s="79"/>
      <c r="DI230" s="79"/>
      <c r="DJ230" s="79"/>
      <c r="DK230" s="79"/>
      <c r="DL230" s="79"/>
      <c r="DM230" s="79"/>
      <c r="DN230" s="79"/>
      <c r="DO230" s="79"/>
      <c r="DP230" s="79"/>
      <c r="DQ230" s="79"/>
      <c r="DR230" s="79"/>
      <c r="DS230" s="79"/>
      <c r="DT230" s="79"/>
      <c r="DU230" s="79"/>
      <c r="DV230" s="79"/>
      <c r="DW230" s="79"/>
      <c r="DX230" s="79"/>
      <c r="DY230" s="79"/>
      <c r="DZ230" s="79"/>
      <c r="EA230" s="79"/>
      <c r="EB230" s="79"/>
      <c r="EC230" s="79"/>
      <c r="ED230" s="79"/>
      <c r="EE230" s="79"/>
      <c r="EF230" s="79"/>
      <c r="EG230" s="79"/>
      <c r="EH230" s="79"/>
      <c r="EI230" s="79"/>
      <c r="EJ230" s="79"/>
      <c r="EK230" s="79"/>
      <c r="EL230" s="79"/>
      <c r="EM230" s="79"/>
      <c r="EN230" s="79"/>
      <c r="EO230" s="79"/>
      <c r="EP230" s="79"/>
      <c r="EQ230" s="79"/>
      <c r="ER230" s="79"/>
      <c r="ES230" s="79"/>
      <c r="ET230" s="79"/>
      <c r="EU230" s="79"/>
      <c r="EV230" s="79"/>
      <c r="EW230" s="79"/>
      <c r="EX230" s="79"/>
      <c r="EY230" s="79"/>
      <c r="EZ230" s="79"/>
      <c r="FA230" s="79"/>
      <c r="FB230" s="79"/>
      <c r="FC230" s="79"/>
      <c r="FD230" s="79"/>
      <c r="FE230" s="79"/>
      <c r="FF230" s="79"/>
      <c r="FG230" s="79"/>
      <c r="FH230" s="79"/>
      <c r="FI230" s="79"/>
      <c r="FJ230" s="79"/>
      <c r="FK230" s="79"/>
      <c r="FL230" s="79"/>
      <c r="FM230" s="79"/>
      <c r="FN230" s="79"/>
      <c r="FO230" s="79"/>
      <c r="FP230" s="79"/>
      <c r="FQ230" s="79"/>
      <c r="FR230" s="79"/>
      <c r="FS230" s="79"/>
      <c r="FT230" s="79"/>
      <c r="FU230" s="79"/>
    </row>
    <row r="231" spans="10:177" s="1" customFormat="1" ht="15.75"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/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79"/>
      <c r="CQ231" s="79"/>
      <c r="CR231" s="79"/>
      <c r="CS231" s="79"/>
      <c r="CT231" s="79"/>
      <c r="CU231" s="79"/>
      <c r="CV231" s="79"/>
      <c r="CW231" s="79"/>
      <c r="CX231" s="79"/>
      <c r="CY231" s="79"/>
      <c r="CZ231" s="79"/>
      <c r="DA231" s="79"/>
      <c r="DB231" s="79"/>
      <c r="DC231" s="79"/>
      <c r="DD231" s="79"/>
      <c r="DE231" s="79"/>
      <c r="DF231" s="79"/>
      <c r="DG231" s="79"/>
      <c r="DH231" s="79"/>
      <c r="DI231" s="79"/>
      <c r="DJ231" s="79"/>
      <c r="DK231" s="79"/>
      <c r="DL231" s="79"/>
      <c r="DM231" s="79"/>
      <c r="DN231" s="79"/>
      <c r="DO231" s="79"/>
      <c r="DP231" s="79"/>
      <c r="DQ231" s="79"/>
      <c r="DR231" s="79"/>
      <c r="DS231" s="79"/>
      <c r="DT231" s="79"/>
      <c r="DU231" s="79"/>
      <c r="DV231" s="79"/>
      <c r="DW231" s="79"/>
      <c r="DX231" s="79"/>
      <c r="DY231" s="79"/>
      <c r="DZ231" s="79"/>
      <c r="EA231" s="79"/>
      <c r="EB231" s="79"/>
      <c r="EC231" s="79"/>
      <c r="ED231" s="79"/>
      <c r="EE231" s="79"/>
      <c r="EF231" s="79"/>
      <c r="EG231" s="79"/>
      <c r="EH231" s="79"/>
      <c r="EI231" s="79"/>
      <c r="EJ231" s="79"/>
      <c r="EK231" s="79"/>
      <c r="EL231" s="79"/>
      <c r="EM231" s="79"/>
      <c r="EN231" s="79"/>
      <c r="EO231" s="79"/>
      <c r="EP231" s="79"/>
      <c r="EQ231" s="79"/>
      <c r="ER231" s="79"/>
      <c r="ES231" s="79"/>
      <c r="ET231" s="79"/>
      <c r="EU231" s="79"/>
      <c r="EV231" s="79"/>
      <c r="EW231" s="79"/>
      <c r="EX231" s="79"/>
      <c r="EY231" s="79"/>
      <c r="EZ231" s="79"/>
      <c r="FA231" s="79"/>
      <c r="FB231" s="79"/>
      <c r="FC231" s="79"/>
      <c r="FD231" s="79"/>
      <c r="FE231" s="79"/>
      <c r="FF231" s="79"/>
      <c r="FG231" s="79"/>
      <c r="FH231" s="79"/>
      <c r="FI231" s="79"/>
      <c r="FJ231" s="79"/>
      <c r="FK231" s="79"/>
      <c r="FL231" s="79"/>
      <c r="FM231" s="79"/>
      <c r="FN231" s="79"/>
      <c r="FO231" s="79"/>
      <c r="FP231" s="79"/>
      <c r="FQ231" s="79"/>
      <c r="FR231" s="79"/>
      <c r="FS231" s="79"/>
      <c r="FT231" s="79"/>
      <c r="FU231" s="79"/>
    </row>
    <row r="232" spans="10:177" s="1" customFormat="1" ht="15.75"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  <c r="BC232" s="79"/>
      <c r="BD232" s="79"/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/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79"/>
      <c r="CQ232" s="79"/>
      <c r="CR232" s="79"/>
      <c r="CS232" s="79"/>
      <c r="CT232" s="79"/>
      <c r="CU232" s="79"/>
      <c r="CV232" s="79"/>
      <c r="CW232" s="79"/>
      <c r="CX232" s="79"/>
      <c r="CY232" s="79"/>
      <c r="CZ232" s="79"/>
      <c r="DA232" s="79"/>
      <c r="DB232" s="79"/>
      <c r="DC232" s="79"/>
      <c r="DD232" s="79"/>
      <c r="DE232" s="79"/>
      <c r="DF232" s="79"/>
      <c r="DG232" s="79"/>
      <c r="DH232" s="79"/>
      <c r="DI232" s="79"/>
      <c r="DJ232" s="79"/>
      <c r="DK232" s="79"/>
      <c r="DL232" s="79"/>
      <c r="DM232" s="79"/>
      <c r="DN232" s="79"/>
      <c r="DO232" s="79"/>
      <c r="DP232" s="79"/>
      <c r="DQ232" s="79"/>
      <c r="DR232" s="79"/>
      <c r="DS232" s="79"/>
      <c r="DT232" s="79"/>
      <c r="DU232" s="79"/>
      <c r="DV232" s="79"/>
      <c r="DW232" s="79"/>
      <c r="DX232" s="79"/>
      <c r="DY232" s="79"/>
      <c r="DZ232" s="79"/>
      <c r="EA232" s="79"/>
      <c r="EB232" s="79"/>
      <c r="EC232" s="79"/>
      <c r="ED232" s="79"/>
      <c r="EE232" s="79"/>
      <c r="EF232" s="79"/>
      <c r="EG232" s="79"/>
      <c r="EH232" s="79"/>
      <c r="EI232" s="79"/>
      <c r="EJ232" s="79"/>
      <c r="EK232" s="79"/>
      <c r="EL232" s="79"/>
      <c r="EM232" s="79"/>
      <c r="EN232" s="79"/>
      <c r="EO232" s="79"/>
      <c r="EP232" s="79"/>
      <c r="EQ232" s="79"/>
      <c r="ER232" s="79"/>
      <c r="ES232" s="79"/>
      <c r="ET232" s="79"/>
      <c r="EU232" s="79"/>
      <c r="EV232" s="79"/>
      <c r="EW232" s="79"/>
      <c r="EX232" s="79"/>
      <c r="EY232" s="79"/>
      <c r="EZ232" s="79"/>
      <c r="FA232" s="79"/>
      <c r="FB232" s="79"/>
      <c r="FC232" s="79"/>
      <c r="FD232" s="79"/>
      <c r="FE232" s="79"/>
      <c r="FF232" s="79"/>
      <c r="FG232" s="79"/>
      <c r="FH232" s="79"/>
      <c r="FI232" s="79"/>
      <c r="FJ232" s="79"/>
      <c r="FK232" s="79"/>
      <c r="FL232" s="79"/>
      <c r="FM232" s="79"/>
      <c r="FN232" s="79"/>
      <c r="FO232" s="79"/>
      <c r="FP232" s="79"/>
      <c r="FQ232" s="79"/>
      <c r="FR232" s="79"/>
      <c r="FS232" s="79"/>
      <c r="FT232" s="79"/>
      <c r="FU232" s="79"/>
    </row>
    <row r="233" spans="10:177" s="1" customFormat="1" ht="15.75"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/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79"/>
      <c r="CQ233" s="79"/>
      <c r="CR233" s="79"/>
      <c r="CS233" s="79"/>
      <c r="CT233" s="79"/>
      <c r="CU233" s="79"/>
      <c r="CV233" s="79"/>
      <c r="CW233" s="79"/>
      <c r="CX233" s="79"/>
      <c r="CY233" s="79"/>
      <c r="CZ233" s="79"/>
      <c r="DA233" s="79"/>
      <c r="DB233" s="79"/>
      <c r="DC233" s="79"/>
      <c r="DD233" s="79"/>
      <c r="DE233" s="79"/>
      <c r="DF233" s="79"/>
      <c r="DG233" s="79"/>
      <c r="DH233" s="79"/>
      <c r="DI233" s="79"/>
      <c r="DJ233" s="79"/>
      <c r="DK233" s="79"/>
      <c r="DL233" s="79"/>
      <c r="DM233" s="79"/>
      <c r="DN233" s="79"/>
      <c r="DO233" s="79"/>
      <c r="DP233" s="79"/>
      <c r="DQ233" s="79"/>
      <c r="DR233" s="79"/>
      <c r="DS233" s="79"/>
      <c r="DT233" s="79"/>
      <c r="DU233" s="79"/>
      <c r="DV233" s="79"/>
      <c r="DW233" s="79"/>
      <c r="DX233" s="79"/>
      <c r="DY233" s="79"/>
      <c r="DZ233" s="79"/>
      <c r="EA233" s="79"/>
      <c r="EB233" s="79"/>
      <c r="EC233" s="79"/>
      <c r="ED233" s="79"/>
      <c r="EE233" s="79"/>
      <c r="EF233" s="79"/>
      <c r="EG233" s="79"/>
      <c r="EH233" s="79"/>
      <c r="EI233" s="79"/>
      <c r="EJ233" s="79"/>
      <c r="EK233" s="79"/>
      <c r="EL233" s="79"/>
      <c r="EM233" s="79"/>
      <c r="EN233" s="79"/>
      <c r="EO233" s="79"/>
      <c r="EP233" s="79"/>
      <c r="EQ233" s="79"/>
      <c r="ER233" s="79"/>
      <c r="ES233" s="79"/>
      <c r="ET233" s="79"/>
      <c r="EU233" s="79"/>
      <c r="EV233" s="79"/>
      <c r="EW233" s="79"/>
      <c r="EX233" s="79"/>
      <c r="EY233" s="79"/>
      <c r="EZ233" s="79"/>
      <c r="FA233" s="79"/>
      <c r="FB233" s="79"/>
      <c r="FC233" s="79"/>
      <c r="FD233" s="79"/>
      <c r="FE233" s="79"/>
      <c r="FF233" s="79"/>
      <c r="FG233" s="79"/>
      <c r="FH233" s="79"/>
      <c r="FI233" s="79"/>
      <c r="FJ233" s="79"/>
      <c r="FK233" s="79"/>
      <c r="FL233" s="79"/>
      <c r="FM233" s="79"/>
      <c r="FN233" s="79"/>
      <c r="FO233" s="79"/>
      <c r="FP233" s="79"/>
      <c r="FQ233" s="79"/>
      <c r="FR233" s="79"/>
      <c r="FS233" s="79"/>
      <c r="FT233" s="79"/>
      <c r="FU233" s="79"/>
    </row>
    <row r="234" spans="10:177" s="1" customFormat="1" ht="15.75"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/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79"/>
      <c r="CQ234" s="79"/>
      <c r="CR234" s="79"/>
      <c r="CS234" s="79"/>
      <c r="CT234" s="79"/>
      <c r="CU234" s="79"/>
      <c r="CV234" s="79"/>
      <c r="CW234" s="79"/>
      <c r="CX234" s="79"/>
      <c r="CY234" s="79"/>
      <c r="CZ234" s="79"/>
      <c r="DA234" s="79"/>
      <c r="DB234" s="79"/>
      <c r="DC234" s="79"/>
      <c r="DD234" s="79"/>
      <c r="DE234" s="79"/>
      <c r="DF234" s="79"/>
      <c r="DG234" s="79"/>
      <c r="DH234" s="79"/>
      <c r="DI234" s="79"/>
      <c r="DJ234" s="79"/>
      <c r="DK234" s="79"/>
      <c r="DL234" s="79"/>
      <c r="DM234" s="79"/>
      <c r="DN234" s="79"/>
      <c r="DO234" s="79"/>
      <c r="DP234" s="79"/>
      <c r="DQ234" s="79"/>
      <c r="DR234" s="79"/>
      <c r="DS234" s="79"/>
      <c r="DT234" s="79"/>
      <c r="DU234" s="79"/>
      <c r="DV234" s="79"/>
      <c r="DW234" s="79"/>
      <c r="DX234" s="79"/>
      <c r="DY234" s="79"/>
      <c r="DZ234" s="79"/>
      <c r="EA234" s="79"/>
      <c r="EB234" s="79"/>
      <c r="EC234" s="79"/>
      <c r="ED234" s="79"/>
      <c r="EE234" s="79"/>
      <c r="EF234" s="79"/>
      <c r="EG234" s="79"/>
      <c r="EH234" s="79"/>
      <c r="EI234" s="79"/>
      <c r="EJ234" s="79"/>
      <c r="EK234" s="79"/>
      <c r="EL234" s="79"/>
      <c r="EM234" s="79"/>
      <c r="EN234" s="79"/>
      <c r="EO234" s="79"/>
      <c r="EP234" s="79"/>
      <c r="EQ234" s="79"/>
      <c r="ER234" s="79"/>
      <c r="ES234" s="79"/>
      <c r="ET234" s="79"/>
      <c r="EU234" s="79"/>
      <c r="EV234" s="79"/>
      <c r="EW234" s="79"/>
      <c r="EX234" s="79"/>
      <c r="EY234" s="79"/>
      <c r="EZ234" s="79"/>
      <c r="FA234" s="79"/>
      <c r="FB234" s="79"/>
      <c r="FC234" s="79"/>
      <c r="FD234" s="79"/>
      <c r="FE234" s="79"/>
      <c r="FF234" s="79"/>
      <c r="FG234" s="79"/>
      <c r="FH234" s="79"/>
      <c r="FI234" s="79"/>
      <c r="FJ234" s="79"/>
      <c r="FK234" s="79"/>
      <c r="FL234" s="79"/>
      <c r="FM234" s="79"/>
      <c r="FN234" s="79"/>
      <c r="FO234" s="79"/>
      <c r="FP234" s="79"/>
      <c r="FQ234" s="79"/>
      <c r="FR234" s="79"/>
      <c r="FS234" s="79"/>
      <c r="FT234" s="79"/>
      <c r="FU234" s="79"/>
    </row>
    <row r="235" spans="10:177" s="1" customFormat="1" ht="15.75"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/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79"/>
      <c r="CQ235" s="79"/>
      <c r="CR235" s="79"/>
      <c r="CS235" s="79"/>
      <c r="CT235" s="79"/>
      <c r="CU235" s="79"/>
      <c r="CV235" s="79"/>
      <c r="CW235" s="79"/>
      <c r="CX235" s="79"/>
      <c r="CY235" s="79"/>
      <c r="CZ235" s="79"/>
      <c r="DA235" s="79"/>
      <c r="DB235" s="79"/>
      <c r="DC235" s="79"/>
      <c r="DD235" s="79"/>
      <c r="DE235" s="79"/>
      <c r="DF235" s="79"/>
      <c r="DG235" s="79"/>
      <c r="DH235" s="79"/>
      <c r="DI235" s="79"/>
      <c r="DJ235" s="79"/>
      <c r="DK235" s="79"/>
      <c r="DL235" s="79"/>
      <c r="DM235" s="79"/>
      <c r="DN235" s="79"/>
      <c r="DO235" s="79"/>
      <c r="DP235" s="79"/>
      <c r="DQ235" s="79"/>
      <c r="DR235" s="79"/>
      <c r="DS235" s="79"/>
      <c r="DT235" s="79"/>
      <c r="DU235" s="79"/>
      <c r="DV235" s="79"/>
      <c r="DW235" s="79"/>
      <c r="DX235" s="79"/>
      <c r="DY235" s="79"/>
      <c r="DZ235" s="79"/>
      <c r="EA235" s="79"/>
      <c r="EB235" s="79"/>
      <c r="EC235" s="79"/>
      <c r="ED235" s="79"/>
      <c r="EE235" s="79"/>
      <c r="EF235" s="79"/>
      <c r="EG235" s="79"/>
      <c r="EH235" s="79"/>
      <c r="EI235" s="79"/>
      <c r="EJ235" s="79"/>
      <c r="EK235" s="79"/>
      <c r="EL235" s="79"/>
      <c r="EM235" s="79"/>
      <c r="EN235" s="79"/>
      <c r="EO235" s="79"/>
      <c r="EP235" s="79"/>
      <c r="EQ235" s="79"/>
      <c r="ER235" s="79"/>
      <c r="ES235" s="79"/>
      <c r="ET235" s="79"/>
      <c r="EU235" s="79"/>
      <c r="EV235" s="79"/>
      <c r="EW235" s="79"/>
      <c r="EX235" s="79"/>
      <c r="EY235" s="79"/>
      <c r="EZ235" s="79"/>
      <c r="FA235" s="79"/>
      <c r="FB235" s="79"/>
      <c r="FC235" s="79"/>
      <c r="FD235" s="79"/>
      <c r="FE235" s="79"/>
      <c r="FF235" s="79"/>
      <c r="FG235" s="79"/>
      <c r="FH235" s="79"/>
      <c r="FI235" s="79"/>
      <c r="FJ235" s="79"/>
      <c r="FK235" s="79"/>
      <c r="FL235" s="79"/>
      <c r="FM235" s="79"/>
      <c r="FN235" s="79"/>
      <c r="FO235" s="79"/>
      <c r="FP235" s="79"/>
      <c r="FQ235" s="79"/>
      <c r="FR235" s="79"/>
      <c r="FS235" s="79"/>
      <c r="FT235" s="79"/>
      <c r="FU235" s="79"/>
    </row>
    <row r="236" spans="10:177" s="1" customFormat="1" ht="15.75"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/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79"/>
      <c r="CQ236" s="79"/>
      <c r="CR236" s="79"/>
      <c r="CS236" s="79"/>
      <c r="CT236" s="79"/>
      <c r="CU236" s="79"/>
      <c r="CV236" s="79"/>
      <c r="CW236" s="79"/>
      <c r="CX236" s="79"/>
      <c r="CY236" s="79"/>
      <c r="CZ236" s="79"/>
      <c r="DA236" s="79"/>
      <c r="DB236" s="79"/>
      <c r="DC236" s="79"/>
      <c r="DD236" s="79"/>
      <c r="DE236" s="79"/>
      <c r="DF236" s="79"/>
      <c r="DG236" s="79"/>
      <c r="DH236" s="79"/>
      <c r="DI236" s="79"/>
      <c r="DJ236" s="79"/>
      <c r="DK236" s="79"/>
      <c r="DL236" s="79"/>
      <c r="DM236" s="79"/>
      <c r="DN236" s="79"/>
      <c r="DO236" s="79"/>
      <c r="DP236" s="79"/>
      <c r="DQ236" s="79"/>
      <c r="DR236" s="79"/>
      <c r="DS236" s="79"/>
      <c r="DT236" s="79"/>
      <c r="DU236" s="79"/>
      <c r="DV236" s="79"/>
      <c r="DW236" s="79"/>
      <c r="DX236" s="79"/>
      <c r="DY236" s="79"/>
      <c r="DZ236" s="79"/>
      <c r="EA236" s="79"/>
      <c r="EB236" s="79"/>
      <c r="EC236" s="79"/>
      <c r="ED236" s="79"/>
      <c r="EE236" s="79"/>
      <c r="EF236" s="79"/>
      <c r="EG236" s="79"/>
      <c r="EH236" s="79"/>
      <c r="EI236" s="79"/>
      <c r="EJ236" s="79"/>
      <c r="EK236" s="79"/>
      <c r="EL236" s="79"/>
      <c r="EM236" s="79"/>
      <c r="EN236" s="79"/>
      <c r="EO236" s="79"/>
      <c r="EP236" s="79"/>
      <c r="EQ236" s="79"/>
      <c r="ER236" s="79"/>
      <c r="ES236" s="79"/>
      <c r="ET236" s="79"/>
      <c r="EU236" s="79"/>
      <c r="EV236" s="79"/>
      <c r="EW236" s="79"/>
      <c r="EX236" s="79"/>
      <c r="EY236" s="79"/>
      <c r="EZ236" s="79"/>
      <c r="FA236" s="79"/>
      <c r="FB236" s="79"/>
      <c r="FC236" s="79"/>
      <c r="FD236" s="79"/>
      <c r="FE236" s="79"/>
      <c r="FF236" s="79"/>
      <c r="FG236" s="79"/>
      <c r="FH236" s="79"/>
      <c r="FI236" s="79"/>
      <c r="FJ236" s="79"/>
      <c r="FK236" s="79"/>
      <c r="FL236" s="79"/>
      <c r="FM236" s="79"/>
      <c r="FN236" s="79"/>
      <c r="FO236" s="79"/>
      <c r="FP236" s="79"/>
      <c r="FQ236" s="79"/>
      <c r="FR236" s="79"/>
      <c r="FS236" s="79"/>
      <c r="FT236" s="79"/>
      <c r="FU236" s="79"/>
    </row>
    <row r="237" spans="10:177" s="1" customFormat="1" ht="15.75"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/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79"/>
      <c r="CQ237" s="79"/>
      <c r="CR237" s="79"/>
      <c r="CS237" s="79"/>
      <c r="CT237" s="79"/>
      <c r="CU237" s="79"/>
      <c r="CV237" s="79"/>
      <c r="CW237" s="79"/>
      <c r="CX237" s="79"/>
      <c r="CY237" s="79"/>
      <c r="CZ237" s="79"/>
      <c r="DA237" s="79"/>
      <c r="DB237" s="79"/>
      <c r="DC237" s="79"/>
      <c r="DD237" s="79"/>
      <c r="DE237" s="79"/>
      <c r="DF237" s="79"/>
      <c r="DG237" s="79"/>
      <c r="DH237" s="79"/>
      <c r="DI237" s="79"/>
      <c r="DJ237" s="79"/>
      <c r="DK237" s="79"/>
      <c r="DL237" s="79"/>
      <c r="DM237" s="79"/>
      <c r="DN237" s="79"/>
      <c r="DO237" s="79"/>
      <c r="DP237" s="79"/>
      <c r="DQ237" s="79"/>
      <c r="DR237" s="79"/>
      <c r="DS237" s="79"/>
      <c r="DT237" s="79"/>
      <c r="DU237" s="79"/>
      <c r="DV237" s="79"/>
      <c r="DW237" s="79"/>
      <c r="DX237" s="79"/>
      <c r="DY237" s="79"/>
      <c r="DZ237" s="79"/>
      <c r="EA237" s="79"/>
      <c r="EB237" s="79"/>
      <c r="EC237" s="79"/>
      <c r="ED237" s="79"/>
      <c r="EE237" s="79"/>
      <c r="EF237" s="79"/>
      <c r="EG237" s="79"/>
      <c r="EH237" s="79"/>
      <c r="EI237" s="79"/>
      <c r="EJ237" s="79"/>
      <c r="EK237" s="79"/>
      <c r="EL237" s="79"/>
      <c r="EM237" s="79"/>
      <c r="EN237" s="79"/>
      <c r="EO237" s="79"/>
      <c r="EP237" s="79"/>
      <c r="EQ237" s="79"/>
      <c r="ER237" s="79"/>
      <c r="ES237" s="79"/>
      <c r="ET237" s="79"/>
      <c r="EU237" s="79"/>
      <c r="EV237" s="79"/>
      <c r="EW237" s="79"/>
      <c r="EX237" s="79"/>
      <c r="EY237" s="79"/>
      <c r="EZ237" s="79"/>
      <c r="FA237" s="79"/>
      <c r="FB237" s="79"/>
      <c r="FC237" s="79"/>
      <c r="FD237" s="79"/>
      <c r="FE237" s="79"/>
      <c r="FF237" s="79"/>
      <c r="FG237" s="79"/>
      <c r="FH237" s="79"/>
      <c r="FI237" s="79"/>
      <c r="FJ237" s="79"/>
      <c r="FK237" s="79"/>
      <c r="FL237" s="79"/>
      <c r="FM237" s="79"/>
      <c r="FN237" s="79"/>
      <c r="FO237" s="79"/>
      <c r="FP237" s="79"/>
      <c r="FQ237" s="79"/>
      <c r="FR237" s="79"/>
      <c r="FS237" s="79"/>
      <c r="FT237" s="79"/>
      <c r="FU237" s="79"/>
    </row>
    <row r="238" spans="10:177" s="1" customFormat="1" ht="15.75"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  <c r="AY238" s="79"/>
      <c r="AZ238" s="79"/>
      <c r="BA238" s="79"/>
      <c r="BB238" s="79"/>
      <c r="BC238" s="79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/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79"/>
      <c r="CQ238" s="79"/>
      <c r="CR238" s="79"/>
      <c r="CS238" s="79"/>
      <c r="CT238" s="79"/>
      <c r="CU238" s="79"/>
      <c r="CV238" s="79"/>
      <c r="CW238" s="79"/>
      <c r="CX238" s="79"/>
      <c r="CY238" s="79"/>
      <c r="CZ238" s="79"/>
      <c r="DA238" s="79"/>
      <c r="DB238" s="79"/>
      <c r="DC238" s="79"/>
      <c r="DD238" s="79"/>
      <c r="DE238" s="79"/>
      <c r="DF238" s="79"/>
      <c r="DG238" s="79"/>
      <c r="DH238" s="79"/>
      <c r="DI238" s="79"/>
      <c r="DJ238" s="79"/>
      <c r="DK238" s="79"/>
      <c r="DL238" s="79"/>
      <c r="DM238" s="79"/>
      <c r="DN238" s="79"/>
      <c r="DO238" s="79"/>
      <c r="DP238" s="79"/>
      <c r="DQ238" s="79"/>
      <c r="DR238" s="79"/>
      <c r="DS238" s="79"/>
      <c r="DT238" s="79"/>
      <c r="DU238" s="79"/>
      <c r="DV238" s="79"/>
      <c r="DW238" s="79"/>
      <c r="DX238" s="79"/>
      <c r="DY238" s="79"/>
      <c r="DZ238" s="79"/>
      <c r="EA238" s="79"/>
      <c r="EB238" s="79"/>
      <c r="EC238" s="79"/>
      <c r="ED238" s="79"/>
      <c r="EE238" s="79"/>
      <c r="EF238" s="79"/>
      <c r="EG238" s="79"/>
      <c r="EH238" s="79"/>
      <c r="EI238" s="79"/>
      <c r="EJ238" s="79"/>
      <c r="EK238" s="79"/>
      <c r="EL238" s="79"/>
      <c r="EM238" s="79"/>
      <c r="EN238" s="79"/>
      <c r="EO238" s="79"/>
      <c r="EP238" s="79"/>
      <c r="EQ238" s="79"/>
      <c r="ER238" s="79"/>
      <c r="ES238" s="79"/>
      <c r="ET238" s="79"/>
      <c r="EU238" s="79"/>
      <c r="EV238" s="79"/>
      <c r="EW238" s="79"/>
      <c r="EX238" s="79"/>
      <c r="EY238" s="79"/>
      <c r="EZ238" s="79"/>
      <c r="FA238" s="79"/>
      <c r="FB238" s="79"/>
      <c r="FC238" s="79"/>
      <c r="FD238" s="79"/>
      <c r="FE238" s="79"/>
      <c r="FF238" s="79"/>
      <c r="FG238" s="79"/>
      <c r="FH238" s="79"/>
      <c r="FI238" s="79"/>
      <c r="FJ238" s="79"/>
      <c r="FK238" s="79"/>
      <c r="FL238" s="79"/>
      <c r="FM238" s="79"/>
      <c r="FN238" s="79"/>
      <c r="FO238" s="79"/>
      <c r="FP238" s="79"/>
      <c r="FQ238" s="79"/>
      <c r="FR238" s="79"/>
      <c r="FS238" s="79"/>
      <c r="FT238" s="79"/>
      <c r="FU238" s="79"/>
    </row>
    <row r="239" spans="10:177" s="1" customFormat="1" ht="15.75"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79"/>
      <c r="AJ239" s="79"/>
      <c r="AK239" s="79"/>
      <c r="AL239" s="79"/>
      <c r="AM239" s="79"/>
      <c r="AN239" s="79"/>
      <c r="AO239" s="79"/>
      <c r="AP239" s="79"/>
      <c r="AQ239" s="79"/>
      <c r="AR239" s="79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/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79"/>
      <c r="CQ239" s="79"/>
      <c r="CR239" s="79"/>
      <c r="CS239" s="79"/>
      <c r="CT239" s="79"/>
      <c r="CU239" s="79"/>
      <c r="CV239" s="79"/>
      <c r="CW239" s="79"/>
      <c r="CX239" s="79"/>
      <c r="CY239" s="79"/>
      <c r="CZ239" s="79"/>
      <c r="DA239" s="79"/>
      <c r="DB239" s="79"/>
      <c r="DC239" s="79"/>
      <c r="DD239" s="79"/>
      <c r="DE239" s="79"/>
      <c r="DF239" s="79"/>
      <c r="DG239" s="79"/>
      <c r="DH239" s="79"/>
      <c r="DI239" s="79"/>
      <c r="DJ239" s="79"/>
      <c r="DK239" s="79"/>
      <c r="DL239" s="79"/>
      <c r="DM239" s="79"/>
      <c r="DN239" s="79"/>
      <c r="DO239" s="79"/>
      <c r="DP239" s="79"/>
      <c r="DQ239" s="79"/>
      <c r="DR239" s="79"/>
      <c r="DS239" s="79"/>
      <c r="DT239" s="79"/>
      <c r="DU239" s="79"/>
      <c r="DV239" s="79"/>
      <c r="DW239" s="79"/>
      <c r="DX239" s="79"/>
      <c r="DY239" s="79"/>
      <c r="DZ239" s="79"/>
      <c r="EA239" s="79"/>
      <c r="EB239" s="79"/>
      <c r="EC239" s="79"/>
      <c r="ED239" s="79"/>
      <c r="EE239" s="79"/>
      <c r="EF239" s="79"/>
      <c r="EG239" s="79"/>
      <c r="EH239" s="79"/>
      <c r="EI239" s="79"/>
      <c r="EJ239" s="79"/>
      <c r="EK239" s="79"/>
      <c r="EL239" s="79"/>
      <c r="EM239" s="79"/>
      <c r="EN239" s="79"/>
      <c r="EO239" s="79"/>
      <c r="EP239" s="79"/>
      <c r="EQ239" s="79"/>
      <c r="ER239" s="79"/>
      <c r="ES239" s="79"/>
      <c r="ET239" s="79"/>
      <c r="EU239" s="79"/>
      <c r="EV239" s="79"/>
      <c r="EW239" s="79"/>
      <c r="EX239" s="79"/>
      <c r="EY239" s="79"/>
      <c r="EZ239" s="79"/>
      <c r="FA239" s="79"/>
      <c r="FB239" s="79"/>
      <c r="FC239" s="79"/>
      <c r="FD239" s="79"/>
      <c r="FE239" s="79"/>
      <c r="FF239" s="79"/>
      <c r="FG239" s="79"/>
      <c r="FH239" s="79"/>
      <c r="FI239" s="79"/>
      <c r="FJ239" s="79"/>
      <c r="FK239" s="79"/>
      <c r="FL239" s="79"/>
      <c r="FM239" s="79"/>
      <c r="FN239" s="79"/>
      <c r="FO239" s="79"/>
      <c r="FP239" s="79"/>
      <c r="FQ239" s="79"/>
      <c r="FR239" s="79"/>
      <c r="FS239" s="79"/>
      <c r="FT239" s="79"/>
      <c r="FU239" s="79"/>
    </row>
    <row r="240" spans="10:177" s="1" customFormat="1" ht="15.75"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/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79"/>
      <c r="CQ240" s="79"/>
      <c r="CR240" s="79"/>
      <c r="CS240" s="79"/>
      <c r="CT240" s="79"/>
      <c r="CU240" s="79"/>
      <c r="CV240" s="79"/>
      <c r="CW240" s="79"/>
      <c r="CX240" s="79"/>
      <c r="CY240" s="79"/>
      <c r="CZ240" s="79"/>
      <c r="DA240" s="79"/>
      <c r="DB240" s="79"/>
      <c r="DC240" s="79"/>
      <c r="DD240" s="79"/>
      <c r="DE240" s="79"/>
      <c r="DF240" s="79"/>
      <c r="DG240" s="79"/>
      <c r="DH240" s="79"/>
      <c r="DI240" s="79"/>
      <c r="DJ240" s="79"/>
      <c r="DK240" s="79"/>
      <c r="DL240" s="79"/>
      <c r="DM240" s="79"/>
      <c r="DN240" s="79"/>
      <c r="DO240" s="79"/>
      <c r="DP240" s="79"/>
      <c r="DQ240" s="79"/>
      <c r="DR240" s="79"/>
      <c r="DS240" s="79"/>
      <c r="DT240" s="79"/>
      <c r="DU240" s="79"/>
      <c r="DV240" s="79"/>
      <c r="DW240" s="79"/>
      <c r="DX240" s="79"/>
      <c r="DY240" s="79"/>
      <c r="DZ240" s="79"/>
      <c r="EA240" s="79"/>
      <c r="EB240" s="79"/>
      <c r="EC240" s="79"/>
      <c r="ED240" s="79"/>
      <c r="EE240" s="79"/>
      <c r="EF240" s="79"/>
      <c r="EG240" s="79"/>
      <c r="EH240" s="79"/>
      <c r="EI240" s="79"/>
      <c r="EJ240" s="79"/>
      <c r="EK240" s="79"/>
      <c r="EL240" s="79"/>
      <c r="EM240" s="79"/>
      <c r="EN240" s="79"/>
      <c r="EO240" s="79"/>
      <c r="EP240" s="79"/>
      <c r="EQ240" s="79"/>
      <c r="ER240" s="79"/>
      <c r="ES240" s="79"/>
      <c r="ET240" s="79"/>
      <c r="EU240" s="79"/>
      <c r="EV240" s="79"/>
      <c r="EW240" s="79"/>
      <c r="EX240" s="79"/>
      <c r="EY240" s="79"/>
      <c r="EZ240" s="79"/>
      <c r="FA240" s="79"/>
      <c r="FB240" s="79"/>
      <c r="FC240" s="79"/>
      <c r="FD240" s="79"/>
      <c r="FE240" s="79"/>
      <c r="FF240" s="79"/>
      <c r="FG240" s="79"/>
      <c r="FH240" s="79"/>
      <c r="FI240" s="79"/>
      <c r="FJ240" s="79"/>
      <c r="FK240" s="79"/>
      <c r="FL240" s="79"/>
      <c r="FM240" s="79"/>
      <c r="FN240" s="79"/>
      <c r="FO240" s="79"/>
      <c r="FP240" s="79"/>
      <c r="FQ240" s="79"/>
      <c r="FR240" s="79"/>
      <c r="FS240" s="79"/>
      <c r="FT240" s="79"/>
      <c r="FU240" s="79"/>
    </row>
    <row r="241" spans="10:177" s="1" customFormat="1" ht="15.75"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/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79"/>
      <c r="CQ241" s="79"/>
      <c r="CR241" s="79"/>
      <c r="CS241" s="79"/>
      <c r="CT241" s="79"/>
      <c r="CU241" s="79"/>
      <c r="CV241" s="79"/>
      <c r="CW241" s="79"/>
      <c r="CX241" s="79"/>
      <c r="CY241" s="79"/>
      <c r="CZ241" s="79"/>
      <c r="DA241" s="79"/>
      <c r="DB241" s="79"/>
      <c r="DC241" s="79"/>
      <c r="DD241" s="79"/>
      <c r="DE241" s="79"/>
      <c r="DF241" s="79"/>
      <c r="DG241" s="79"/>
      <c r="DH241" s="79"/>
      <c r="DI241" s="79"/>
      <c r="DJ241" s="79"/>
      <c r="DK241" s="79"/>
      <c r="DL241" s="79"/>
      <c r="DM241" s="79"/>
      <c r="DN241" s="79"/>
      <c r="DO241" s="79"/>
      <c r="DP241" s="79"/>
      <c r="DQ241" s="79"/>
      <c r="DR241" s="79"/>
      <c r="DS241" s="79"/>
      <c r="DT241" s="79"/>
      <c r="DU241" s="79"/>
      <c r="DV241" s="79"/>
      <c r="DW241" s="79"/>
      <c r="DX241" s="79"/>
      <c r="DY241" s="79"/>
      <c r="DZ241" s="79"/>
      <c r="EA241" s="79"/>
      <c r="EB241" s="79"/>
      <c r="EC241" s="79"/>
      <c r="ED241" s="79"/>
      <c r="EE241" s="79"/>
      <c r="EF241" s="79"/>
      <c r="EG241" s="79"/>
      <c r="EH241" s="79"/>
      <c r="EI241" s="79"/>
      <c r="EJ241" s="79"/>
      <c r="EK241" s="79"/>
      <c r="EL241" s="79"/>
      <c r="EM241" s="79"/>
      <c r="EN241" s="79"/>
      <c r="EO241" s="79"/>
      <c r="EP241" s="79"/>
      <c r="EQ241" s="79"/>
      <c r="ER241" s="79"/>
      <c r="ES241" s="79"/>
      <c r="ET241" s="79"/>
      <c r="EU241" s="79"/>
      <c r="EV241" s="79"/>
      <c r="EW241" s="79"/>
      <c r="EX241" s="79"/>
      <c r="EY241" s="79"/>
      <c r="EZ241" s="79"/>
      <c r="FA241" s="79"/>
      <c r="FB241" s="79"/>
      <c r="FC241" s="79"/>
      <c r="FD241" s="79"/>
      <c r="FE241" s="79"/>
      <c r="FF241" s="79"/>
      <c r="FG241" s="79"/>
      <c r="FH241" s="79"/>
      <c r="FI241" s="79"/>
      <c r="FJ241" s="79"/>
      <c r="FK241" s="79"/>
      <c r="FL241" s="79"/>
      <c r="FM241" s="79"/>
      <c r="FN241" s="79"/>
      <c r="FO241" s="79"/>
      <c r="FP241" s="79"/>
      <c r="FQ241" s="79"/>
      <c r="FR241" s="79"/>
      <c r="FS241" s="79"/>
      <c r="FT241" s="79"/>
      <c r="FU241" s="79"/>
    </row>
    <row r="242" spans="10:177" s="1" customFormat="1" ht="15.75"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/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79"/>
      <c r="CQ242" s="79"/>
      <c r="CR242" s="79"/>
      <c r="CS242" s="79"/>
      <c r="CT242" s="79"/>
      <c r="CU242" s="79"/>
      <c r="CV242" s="79"/>
      <c r="CW242" s="79"/>
      <c r="CX242" s="79"/>
      <c r="CY242" s="79"/>
      <c r="CZ242" s="79"/>
      <c r="DA242" s="79"/>
      <c r="DB242" s="79"/>
      <c r="DC242" s="79"/>
      <c r="DD242" s="79"/>
      <c r="DE242" s="79"/>
      <c r="DF242" s="79"/>
      <c r="DG242" s="79"/>
      <c r="DH242" s="79"/>
      <c r="DI242" s="79"/>
      <c r="DJ242" s="79"/>
      <c r="DK242" s="79"/>
      <c r="DL242" s="79"/>
      <c r="DM242" s="79"/>
      <c r="DN242" s="79"/>
      <c r="DO242" s="79"/>
      <c r="DP242" s="79"/>
      <c r="DQ242" s="79"/>
      <c r="DR242" s="79"/>
      <c r="DS242" s="79"/>
      <c r="DT242" s="79"/>
      <c r="DU242" s="79"/>
      <c r="DV242" s="79"/>
      <c r="DW242" s="79"/>
      <c r="DX242" s="79"/>
      <c r="DY242" s="79"/>
      <c r="DZ242" s="79"/>
      <c r="EA242" s="79"/>
      <c r="EB242" s="79"/>
      <c r="EC242" s="79"/>
      <c r="ED242" s="79"/>
      <c r="EE242" s="79"/>
      <c r="EF242" s="79"/>
      <c r="EG242" s="79"/>
      <c r="EH242" s="79"/>
      <c r="EI242" s="79"/>
      <c r="EJ242" s="79"/>
      <c r="EK242" s="79"/>
      <c r="EL242" s="79"/>
      <c r="EM242" s="79"/>
      <c r="EN242" s="79"/>
      <c r="EO242" s="79"/>
      <c r="EP242" s="79"/>
      <c r="EQ242" s="79"/>
      <c r="ER242" s="79"/>
      <c r="ES242" s="79"/>
      <c r="ET242" s="79"/>
      <c r="EU242" s="79"/>
      <c r="EV242" s="79"/>
      <c r="EW242" s="79"/>
      <c r="EX242" s="79"/>
      <c r="EY242" s="79"/>
      <c r="EZ242" s="79"/>
      <c r="FA242" s="79"/>
      <c r="FB242" s="79"/>
      <c r="FC242" s="79"/>
      <c r="FD242" s="79"/>
      <c r="FE242" s="79"/>
      <c r="FF242" s="79"/>
      <c r="FG242" s="79"/>
      <c r="FH242" s="79"/>
      <c r="FI242" s="79"/>
      <c r="FJ242" s="79"/>
      <c r="FK242" s="79"/>
      <c r="FL242" s="79"/>
      <c r="FM242" s="79"/>
      <c r="FN242" s="79"/>
      <c r="FO242" s="79"/>
      <c r="FP242" s="79"/>
      <c r="FQ242" s="79"/>
      <c r="FR242" s="79"/>
      <c r="FS242" s="79"/>
      <c r="FT242" s="79"/>
      <c r="FU242" s="79"/>
    </row>
    <row r="243" spans="10:177" s="1" customFormat="1" ht="15.75"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/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79"/>
      <c r="CQ243" s="79"/>
      <c r="CR243" s="79"/>
      <c r="CS243" s="79"/>
      <c r="CT243" s="79"/>
      <c r="CU243" s="79"/>
      <c r="CV243" s="79"/>
      <c r="CW243" s="79"/>
      <c r="CX243" s="79"/>
      <c r="CY243" s="79"/>
      <c r="CZ243" s="79"/>
      <c r="DA243" s="79"/>
      <c r="DB243" s="79"/>
      <c r="DC243" s="79"/>
      <c r="DD243" s="79"/>
      <c r="DE243" s="79"/>
      <c r="DF243" s="79"/>
      <c r="DG243" s="79"/>
      <c r="DH243" s="79"/>
      <c r="DI243" s="79"/>
      <c r="DJ243" s="79"/>
      <c r="DK243" s="79"/>
      <c r="DL243" s="79"/>
      <c r="DM243" s="79"/>
      <c r="DN243" s="79"/>
      <c r="DO243" s="79"/>
      <c r="DP243" s="79"/>
      <c r="DQ243" s="79"/>
      <c r="DR243" s="79"/>
      <c r="DS243" s="79"/>
      <c r="DT243" s="79"/>
      <c r="DU243" s="79"/>
      <c r="DV243" s="79"/>
      <c r="DW243" s="79"/>
      <c r="DX243" s="79"/>
      <c r="DY243" s="79"/>
      <c r="DZ243" s="79"/>
      <c r="EA243" s="79"/>
      <c r="EB243" s="79"/>
      <c r="EC243" s="79"/>
      <c r="ED243" s="79"/>
      <c r="EE243" s="79"/>
      <c r="EF243" s="79"/>
      <c r="EG243" s="79"/>
      <c r="EH243" s="79"/>
      <c r="EI243" s="79"/>
      <c r="EJ243" s="79"/>
      <c r="EK243" s="79"/>
      <c r="EL243" s="79"/>
      <c r="EM243" s="79"/>
      <c r="EN243" s="79"/>
      <c r="EO243" s="79"/>
      <c r="EP243" s="79"/>
      <c r="EQ243" s="79"/>
      <c r="ER243" s="79"/>
      <c r="ES243" s="79"/>
      <c r="ET243" s="79"/>
      <c r="EU243" s="79"/>
      <c r="EV243" s="79"/>
      <c r="EW243" s="79"/>
      <c r="EX243" s="79"/>
      <c r="EY243" s="79"/>
      <c r="EZ243" s="79"/>
      <c r="FA243" s="79"/>
      <c r="FB243" s="79"/>
      <c r="FC243" s="79"/>
      <c r="FD243" s="79"/>
      <c r="FE243" s="79"/>
      <c r="FF243" s="79"/>
      <c r="FG243" s="79"/>
      <c r="FH243" s="79"/>
      <c r="FI243" s="79"/>
      <c r="FJ243" s="79"/>
      <c r="FK243" s="79"/>
      <c r="FL243" s="79"/>
      <c r="FM243" s="79"/>
      <c r="FN243" s="79"/>
      <c r="FO243" s="79"/>
      <c r="FP243" s="79"/>
      <c r="FQ243" s="79"/>
      <c r="FR243" s="79"/>
      <c r="FS243" s="79"/>
      <c r="FT243" s="79"/>
      <c r="FU243" s="79"/>
    </row>
    <row r="244" spans="10:177" s="1" customFormat="1" ht="15.75"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/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79"/>
      <c r="CQ244" s="79"/>
      <c r="CR244" s="79"/>
      <c r="CS244" s="79"/>
      <c r="CT244" s="79"/>
      <c r="CU244" s="79"/>
      <c r="CV244" s="79"/>
      <c r="CW244" s="79"/>
      <c r="CX244" s="79"/>
      <c r="CY244" s="79"/>
      <c r="CZ244" s="79"/>
      <c r="DA244" s="79"/>
      <c r="DB244" s="79"/>
      <c r="DC244" s="79"/>
      <c r="DD244" s="79"/>
      <c r="DE244" s="79"/>
      <c r="DF244" s="79"/>
      <c r="DG244" s="79"/>
      <c r="DH244" s="79"/>
      <c r="DI244" s="79"/>
      <c r="DJ244" s="79"/>
      <c r="DK244" s="79"/>
      <c r="DL244" s="79"/>
      <c r="DM244" s="79"/>
      <c r="DN244" s="79"/>
      <c r="DO244" s="79"/>
      <c r="DP244" s="79"/>
      <c r="DQ244" s="79"/>
      <c r="DR244" s="79"/>
      <c r="DS244" s="79"/>
      <c r="DT244" s="79"/>
      <c r="DU244" s="79"/>
      <c r="DV244" s="79"/>
      <c r="DW244" s="79"/>
      <c r="DX244" s="79"/>
      <c r="DY244" s="79"/>
      <c r="DZ244" s="79"/>
      <c r="EA244" s="79"/>
      <c r="EB244" s="79"/>
      <c r="EC244" s="79"/>
      <c r="ED244" s="79"/>
      <c r="EE244" s="79"/>
      <c r="EF244" s="79"/>
      <c r="EG244" s="79"/>
      <c r="EH244" s="79"/>
      <c r="EI244" s="79"/>
      <c r="EJ244" s="79"/>
      <c r="EK244" s="79"/>
      <c r="EL244" s="79"/>
      <c r="EM244" s="79"/>
      <c r="EN244" s="79"/>
      <c r="EO244" s="79"/>
      <c r="EP244" s="79"/>
      <c r="EQ244" s="79"/>
      <c r="ER244" s="79"/>
      <c r="ES244" s="79"/>
      <c r="ET244" s="79"/>
      <c r="EU244" s="79"/>
      <c r="EV244" s="79"/>
      <c r="EW244" s="79"/>
      <c r="EX244" s="79"/>
      <c r="EY244" s="79"/>
      <c r="EZ244" s="79"/>
      <c r="FA244" s="79"/>
      <c r="FB244" s="79"/>
      <c r="FC244" s="79"/>
      <c r="FD244" s="79"/>
      <c r="FE244" s="79"/>
      <c r="FF244" s="79"/>
      <c r="FG244" s="79"/>
      <c r="FH244" s="79"/>
      <c r="FI244" s="79"/>
      <c r="FJ244" s="79"/>
      <c r="FK244" s="79"/>
      <c r="FL244" s="79"/>
      <c r="FM244" s="79"/>
      <c r="FN244" s="79"/>
      <c r="FO244" s="79"/>
      <c r="FP244" s="79"/>
      <c r="FQ244" s="79"/>
      <c r="FR244" s="79"/>
      <c r="FS244" s="79"/>
      <c r="FT244" s="79"/>
      <c r="FU244" s="79"/>
    </row>
    <row r="245" spans="10:177" s="1" customFormat="1" ht="15.75"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AZ245" s="79"/>
      <c r="BA245" s="79"/>
      <c r="BB245" s="79"/>
      <c r="BC245" s="79"/>
      <c r="BD245" s="79"/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/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79"/>
      <c r="CQ245" s="79"/>
      <c r="CR245" s="79"/>
      <c r="CS245" s="79"/>
      <c r="CT245" s="79"/>
      <c r="CU245" s="79"/>
      <c r="CV245" s="79"/>
      <c r="CW245" s="79"/>
      <c r="CX245" s="79"/>
      <c r="CY245" s="79"/>
      <c r="CZ245" s="79"/>
      <c r="DA245" s="79"/>
      <c r="DB245" s="79"/>
      <c r="DC245" s="79"/>
      <c r="DD245" s="79"/>
      <c r="DE245" s="79"/>
      <c r="DF245" s="79"/>
      <c r="DG245" s="79"/>
      <c r="DH245" s="79"/>
      <c r="DI245" s="79"/>
      <c r="DJ245" s="79"/>
      <c r="DK245" s="79"/>
      <c r="DL245" s="79"/>
      <c r="DM245" s="79"/>
      <c r="DN245" s="79"/>
      <c r="DO245" s="79"/>
      <c r="DP245" s="79"/>
      <c r="DQ245" s="79"/>
      <c r="DR245" s="79"/>
      <c r="DS245" s="79"/>
      <c r="DT245" s="79"/>
      <c r="DU245" s="79"/>
      <c r="DV245" s="79"/>
      <c r="DW245" s="79"/>
      <c r="DX245" s="79"/>
      <c r="DY245" s="79"/>
      <c r="DZ245" s="79"/>
      <c r="EA245" s="79"/>
      <c r="EB245" s="79"/>
      <c r="EC245" s="79"/>
      <c r="ED245" s="79"/>
      <c r="EE245" s="79"/>
      <c r="EF245" s="79"/>
      <c r="EG245" s="79"/>
      <c r="EH245" s="79"/>
      <c r="EI245" s="79"/>
      <c r="EJ245" s="79"/>
      <c r="EK245" s="79"/>
      <c r="EL245" s="79"/>
      <c r="EM245" s="79"/>
      <c r="EN245" s="79"/>
      <c r="EO245" s="79"/>
      <c r="EP245" s="79"/>
      <c r="EQ245" s="79"/>
      <c r="ER245" s="79"/>
      <c r="ES245" s="79"/>
      <c r="ET245" s="79"/>
      <c r="EU245" s="79"/>
      <c r="EV245" s="79"/>
      <c r="EW245" s="79"/>
      <c r="EX245" s="79"/>
      <c r="EY245" s="79"/>
      <c r="EZ245" s="79"/>
      <c r="FA245" s="79"/>
      <c r="FB245" s="79"/>
      <c r="FC245" s="79"/>
      <c r="FD245" s="79"/>
      <c r="FE245" s="79"/>
      <c r="FF245" s="79"/>
      <c r="FG245" s="79"/>
      <c r="FH245" s="79"/>
      <c r="FI245" s="79"/>
      <c r="FJ245" s="79"/>
      <c r="FK245" s="79"/>
      <c r="FL245" s="79"/>
      <c r="FM245" s="79"/>
      <c r="FN245" s="79"/>
      <c r="FO245" s="79"/>
      <c r="FP245" s="79"/>
      <c r="FQ245" s="79"/>
      <c r="FR245" s="79"/>
      <c r="FS245" s="79"/>
      <c r="FT245" s="79"/>
      <c r="FU245" s="79"/>
    </row>
    <row r="246" spans="10:177" s="1" customFormat="1" ht="15.75"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/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79"/>
      <c r="CQ246" s="79"/>
      <c r="CR246" s="79"/>
      <c r="CS246" s="79"/>
      <c r="CT246" s="79"/>
      <c r="CU246" s="79"/>
      <c r="CV246" s="79"/>
      <c r="CW246" s="79"/>
      <c r="CX246" s="79"/>
      <c r="CY246" s="79"/>
      <c r="CZ246" s="79"/>
      <c r="DA246" s="79"/>
      <c r="DB246" s="79"/>
      <c r="DC246" s="79"/>
      <c r="DD246" s="79"/>
      <c r="DE246" s="79"/>
      <c r="DF246" s="79"/>
      <c r="DG246" s="79"/>
      <c r="DH246" s="79"/>
      <c r="DI246" s="79"/>
      <c r="DJ246" s="79"/>
      <c r="DK246" s="79"/>
      <c r="DL246" s="79"/>
      <c r="DM246" s="79"/>
      <c r="DN246" s="79"/>
      <c r="DO246" s="79"/>
      <c r="DP246" s="79"/>
      <c r="DQ246" s="79"/>
      <c r="DR246" s="79"/>
      <c r="DS246" s="79"/>
      <c r="DT246" s="79"/>
      <c r="DU246" s="79"/>
      <c r="DV246" s="79"/>
      <c r="DW246" s="79"/>
      <c r="DX246" s="79"/>
      <c r="DY246" s="79"/>
      <c r="DZ246" s="79"/>
      <c r="EA246" s="79"/>
      <c r="EB246" s="79"/>
      <c r="EC246" s="79"/>
      <c r="ED246" s="79"/>
      <c r="EE246" s="79"/>
      <c r="EF246" s="79"/>
      <c r="EG246" s="79"/>
      <c r="EH246" s="79"/>
      <c r="EI246" s="79"/>
      <c r="EJ246" s="79"/>
      <c r="EK246" s="79"/>
      <c r="EL246" s="79"/>
      <c r="EM246" s="79"/>
      <c r="EN246" s="79"/>
      <c r="EO246" s="79"/>
      <c r="EP246" s="79"/>
      <c r="EQ246" s="79"/>
      <c r="ER246" s="79"/>
      <c r="ES246" s="79"/>
      <c r="ET246" s="79"/>
      <c r="EU246" s="79"/>
      <c r="EV246" s="79"/>
      <c r="EW246" s="79"/>
      <c r="EX246" s="79"/>
      <c r="EY246" s="79"/>
      <c r="EZ246" s="79"/>
      <c r="FA246" s="79"/>
      <c r="FB246" s="79"/>
      <c r="FC246" s="79"/>
      <c r="FD246" s="79"/>
      <c r="FE246" s="79"/>
      <c r="FF246" s="79"/>
      <c r="FG246" s="79"/>
      <c r="FH246" s="79"/>
      <c r="FI246" s="79"/>
      <c r="FJ246" s="79"/>
      <c r="FK246" s="79"/>
      <c r="FL246" s="79"/>
      <c r="FM246" s="79"/>
      <c r="FN246" s="79"/>
      <c r="FO246" s="79"/>
      <c r="FP246" s="79"/>
      <c r="FQ246" s="79"/>
      <c r="FR246" s="79"/>
      <c r="FS246" s="79"/>
      <c r="FT246" s="79"/>
      <c r="FU246" s="79"/>
    </row>
    <row r="247" spans="10:177" s="1" customFormat="1" ht="15.75"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/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79"/>
      <c r="CQ247" s="79"/>
      <c r="CR247" s="79"/>
      <c r="CS247" s="79"/>
      <c r="CT247" s="79"/>
      <c r="CU247" s="79"/>
      <c r="CV247" s="79"/>
      <c r="CW247" s="79"/>
      <c r="CX247" s="79"/>
      <c r="CY247" s="79"/>
      <c r="CZ247" s="79"/>
      <c r="DA247" s="79"/>
      <c r="DB247" s="79"/>
      <c r="DC247" s="79"/>
      <c r="DD247" s="79"/>
      <c r="DE247" s="79"/>
      <c r="DF247" s="79"/>
      <c r="DG247" s="79"/>
      <c r="DH247" s="79"/>
      <c r="DI247" s="79"/>
      <c r="DJ247" s="79"/>
      <c r="DK247" s="79"/>
      <c r="DL247" s="79"/>
      <c r="DM247" s="79"/>
      <c r="DN247" s="79"/>
      <c r="DO247" s="79"/>
      <c r="DP247" s="79"/>
      <c r="DQ247" s="79"/>
      <c r="DR247" s="79"/>
      <c r="DS247" s="79"/>
      <c r="DT247" s="79"/>
      <c r="DU247" s="79"/>
      <c r="DV247" s="79"/>
      <c r="DW247" s="79"/>
      <c r="DX247" s="79"/>
      <c r="DY247" s="79"/>
      <c r="DZ247" s="79"/>
      <c r="EA247" s="79"/>
      <c r="EB247" s="79"/>
      <c r="EC247" s="79"/>
      <c r="ED247" s="79"/>
      <c r="EE247" s="79"/>
      <c r="EF247" s="79"/>
      <c r="EG247" s="79"/>
      <c r="EH247" s="79"/>
      <c r="EI247" s="79"/>
      <c r="EJ247" s="79"/>
      <c r="EK247" s="79"/>
      <c r="EL247" s="79"/>
      <c r="EM247" s="79"/>
      <c r="EN247" s="79"/>
      <c r="EO247" s="79"/>
      <c r="EP247" s="79"/>
      <c r="EQ247" s="79"/>
      <c r="ER247" s="79"/>
      <c r="ES247" s="79"/>
      <c r="ET247" s="79"/>
      <c r="EU247" s="79"/>
      <c r="EV247" s="79"/>
      <c r="EW247" s="79"/>
      <c r="EX247" s="79"/>
      <c r="EY247" s="79"/>
      <c r="EZ247" s="79"/>
      <c r="FA247" s="79"/>
      <c r="FB247" s="79"/>
      <c r="FC247" s="79"/>
      <c r="FD247" s="79"/>
      <c r="FE247" s="79"/>
      <c r="FF247" s="79"/>
      <c r="FG247" s="79"/>
      <c r="FH247" s="79"/>
      <c r="FI247" s="79"/>
      <c r="FJ247" s="79"/>
      <c r="FK247" s="79"/>
      <c r="FL247" s="79"/>
      <c r="FM247" s="79"/>
      <c r="FN247" s="79"/>
      <c r="FO247" s="79"/>
      <c r="FP247" s="79"/>
      <c r="FQ247" s="79"/>
      <c r="FR247" s="79"/>
      <c r="FS247" s="79"/>
      <c r="FT247" s="79"/>
      <c r="FU247" s="79"/>
    </row>
    <row r="248" spans="10:177" s="1" customFormat="1" ht="15.75"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/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79"/>
      <c r="CQ248" s="79"/>
      <c r="CR248" s="79"/>
      <c r="CS248" s="79"/>
      <c r="CT248" s="79"/>
      <c r="CU248" s="79"/>
      <c r="CV248" s="79"/>
      <c r="CW248" s="79"/>
      <c r="CX248" s="79"/>
      <c r="CY248" s="79"/>
      <c r="CZ248" s="79"/>
      <c r="DA248" s="79"/>
      <c r="DB248" s="79"/>
      <c r="DC248" s="79"/>
      <c r="DD248" s="79"/>
      <c r="DE248" s="79"/>
      <c r="DF248" s="79"/>
      <c r="DG248" s="79"/>
      <c r="DH248" s="79"/>
      <c r="DI248" s="79"/>
      <c r="DJ248" s="79"/>
      <c r="DK248" s="79"/>
      <c r="DL248" s="79"/>
      <c r="DM248" s="79"/>
      <c r="DN248" s="79"/>
      <c r="DO248" s="79"/>
      <c r="DP248" s="79"/>
      <c r="DQ248" s="79"/>
      <c r="DR248" s="79"/>
      <c r="DS248" s="79"/>
      <c r="DT248" s="79"/>
      <c r="DU248" s="79"/>
      <c r="DV248" s="79"/>
      <c r="DW248" s="79"/>
      <c r="DX248" s="79"/>
      <c r="DY248" s="79"/>
      <c r="DZ248" s="79"/>
      <c r="EA248" s="79"/>
      <c r="EB248" s="79"/>
      <c r="EC248" s="79"/>
      <c r="ED248" s="79"/>
      <c r="EE248" s="79"/>
      <c r="EF248" s="79"/>
      <c r="EG248" s="79"/>
      <c r="EH248" s="79"/>
      <c r="EI248" s="79"/>
      <c r="EJ248" s="79"/>
      <c r="EK248" s="79"/>
      <c r="EL248" s="79"/>
      <c r="EM248" s="79"/>
      <c r="EN248" s="79"/>
      <c r="EO248" s="79"/>
      <c r="EP248" s="79"/>
      <c r="EQ248" s="79"/>
      <c r="ER248" s="79"/>
      <c r="ES248" s="79"/>
      <c r="ET248" s="79"/>
      <c r="EU248" s="79"/>
      <c r="EV248" s="79"/>
      <c r="EW248" s="79"/>
      <c r="EX248" s="79"/>
      <c r="EY248" s="79"/>
      <c r="EZ248" s="79"/>
      <c r="FA248" s="79"/>
      <c r="FB248" s="79"/>
      <c r="FC248" s="79"/>
      <c r="FD248" s="79"/>
      <c r="FE248" s="79"/>
      <c r="FF248" s="79"/>
      <c r="FG248" s="79"/>
      <c r="FH248" s="79"/>
      <c r="FI248" s="79"/>
      <c r="FJ248" s="79"/>
      <c r="FK248" s="79"/>
      <c r="FL248" s="79"/>
      <c r="FM248" s="79"/>
      <c r="FN248" s="79"/>
      <c r="FO248" s="79"/>
      <c r="FP248" s="79"/>
      <c r="FQ248" s="79"/>
      <c r="FR248" s="79"/>
      <c r="FS248" s="79"/>
      <c r="FT248" s="79"/>
      <c r="FU248" s="79"/>
    </row>
    <row r="249" spans="10:177" s="1" customFormat="1" ht="15.75"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  <c r="AZ249" s="79"/>
      <c r="BA249" s="79"/>
      <c r="BB249" s="79"/>
      <c r="BC249" s="79"/>
      <c r="BD249" s="79"/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9"/>
      <c r="BW249" s="79"/>
      <c r="BX249" s="79"/>
      <c r="BY249" s="79"/>
      <c r="BZ249" s="79"/>
      <c r="CA249" s="79"/>
      <c r="CB249" s="79"/>
      <c r="CC249" s="79"/>
      <c r="CD249" s="79"/>
      <c r="CE249" s="79"/>
      <c r="CF249" s="79"/>
      <c r="CG249" s="79"/>
      <c r="CH249" s="79"/>
      <c r="CI249" s="79"/>
      <c r="CJ249" s="79"/>
      <c r="CK249" s="79"/>
      <c r="CL249" s="79"/>
      <c r="CM249" s="79"/>
      <c r="CN249" s="79"/>
      <c r="CO249" s="79"/>
      <c r="CP249" s="79"/>
      <c r="CQ249" s="79"/>
      <c r="CR249" s="79"/>
      <c r="CS249" s="79"/>
      <c r="CT249" s="79"/>
      <c r="CU249" s="79"/>
      <c r="CV249" s="79"/>
      <c r="CW249" s="79"/>
      <c r="CX249" s="79"/>
      <c r="CY249" s="79"/>
      <c r="CZ249" s="79"/>
      <c r="DA249" s="79"/>
      <c r="DB249" s="79"/>
      <c r="DC249" s="79"/>
      <c r="DD249" s="79"/>
      <c r="DE249" s="79"/>
      <c r="DF249" s="79"/>
      <c r="DG249" s="79"/>
      <c r="DH249" s="79"/>
      <c r="DI249" s="79"/>
      <c r="DJ249" s="79"/>
      <c r="DK249" s="79"/>
      <c r="DL249" s="79"/>
      <c r="DM249" s="79"/>
      <c r="DN249" s="79"/>
      <c r="DO249" s="79"/>
      <c r="DP249" s="79"/>
      <c r="DQ249" s="79"/>
      <c r="DR249" s="79"/>
      <c r="DS249" s="79"/>
      <c r="DT249" s="79"/>
      <c r="DU249" s="79"/>
      <c r="DV249" s="79"/>
      <c r="DW249" s="79"/>
      <c r="DX249" s="79"/>
      <c r="DY249" s="79"/>
      <c r="DZ249" s="79"/>
      <c r="EA249" s="79"/>
      <c r="EB249" s="79"/>
      <c r="EC249" s="79"/>
      <c r="ED249" s="79"/>
      <c r="EE249" s="79"/>
      <c r="EF249" s="79"/>
      <c r="EG249" s="79"/>
      <c r="EH249" s="79"/>
      <c r="EI249" s="79"/>
      <c r="EJ249" s="79"/>
      <c r="EK249" s="79"/>
      <c r="EL249" s="79"/>
      <c r="EM249" s="79"/>
      <c r="EN249" s="79"/>
      <c r="EO249" s="79"/>
      <c r="EP249" s="79"/>
      <c r="EQ249" s="79"/>
      <c r="ER249" s="79"/>
      <c r="ES249" s="79"/>
      <c r="ET249" s="79"/>
      <c r="EU249" s="79"/>
      <c r="EV249" s="79"/>
      <c r="EW249" s="79"/>
      <c r="EX249" s="79"/>
      <c r="EY249" s="79"/>
      <c r="EZ249" s="79"/>
      <c r="FA249" s="79"/>
      <c r="FB249" s="79"/>
      <c r="FC249" s="79"/>
      <c r="FD249" s="79"/>
      <c r="FE249" s="79"/>
      <c r="FF249" s="79"/>
      <c r="FG249" s="79"/>
      <c r="FH249" s="79"/>
      <c r="FI249" s="79"/>
      <c r="FJ249" s="79"/>
      <c r="FK249" s="79"/>
      <c r="FL249" s="79"/>
      <c r="FM249" s="79"/>
      <c r="FN249" s="79"/>
      <c r="FO249" s="79"/>
      <c r="FP249" s="79"/>
      <c r="FQ249" s="79"/>
      <c r="FR249" s="79"/>
      <c r="FS249" s="79"/>
      <c r="FT249" s="79"/>
      <c r="FU249" s="79"/>
    </row>
    <row r="250" spans="10:177" s="1" customFormat="1" ht="15.75"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/>
      <c r="BX250" s="79"/>
      <c r="BY250" s="79"/>
      <c r="BZ250" s="79"/>
      <c r="CA250" s="79"/>
      <c r="CB250" s="79"/>
      <c r="CC250" s="79"/>
      <c r="CD250" s="79"/>
      <c r="CE250" s="79"/>
      <c r="CF250" s="79"/>
      <c r="CG250" s="79"/>
      <c r="CH250" s="79"/>
      <c r="CI250" s="79"/>
      <c r="CJ250" s="79"/>
      <c r="CK250" s="79"/>
      <c r="CL250" s="79"/>
      <c r="CM250" s="79"/>
      <c r="CN250" s="79"/>
      <c r="CO250" s="79"/>
      <c r="CP250" s="79"/>
      <c r="CQ250" s="79"/>
      <c r="CR250" s="79"/>
      <c r="CS250" s="79"/>
      <c r="CT250" s="79"/>
      <c r="CU250" s="79"/>
      <c r="CV250" s="79"/>
      <c r="CW250" s="79"/>
      <c r="CX250" s="79"/>
      <c r="CY250" s="79"/>
      <c r="CZ250" s="79"/>
      <c r="DA250" s="79"/>
      <c r="DB250" s="79"/>
      <c r="DC250" s="79"/>
      <c r="DD250" s="79"/>
      <c r="DE250" s="79"/>
      <c r="DF250" s="79"/>
      <c r="DG250" s="79"/>
      <c r="DH250" s="79"/>
      <c r="DI250" s="79"/>
      <c r="DJ250" s="79"/>
      <c r="DK250" s="79"/>
      <c r="DL250" s="79"/>
      <c r="DM250" s="79"/>
      <c r="DN250" s="79"/>
      <c r="DO250" s="79"/>
      <c r="DP250" s="79"/>
      <c r="DQ250" s="79"/>
      <c r="DR250" s="79"/>
      <c r="DS250" s="79"/>
      <c r="DT250" s="79"/>
      <c r="DU250" s="79"/>
      <c r="DV250" s="79"/>
      <c r="DW250" s="79"/>
      <c r="DX250" s="79"/>
      <c r="DY250" s="79"/>
      <c r="DZ250" s="79"/>
      <c r="EA250" s="79"/>
      <c r="EB250" s="79"/>
      <c r="EC250" s="79"/>
      <c r="ED250" s="79"/>
      <c r="EE250" s="79"/>
      <c r="EF250" s="79"/>
      <c r="EG250" s="79"/>
      <c r="EH250" s="79"/>
      <c r="EI250" s="79"/>
      <c r="EJ250" s="79"/>
      <c r="EK250" s="79"/>
      <c r="EL250" s="79"/>
      <c r="EM250" s="79"/>
      <c r="EN250" s="79"/>
      <c r="EO250" s="79"/>
      <c r="EP250" s="79"/>
      <c r="EQ250" s="79"/>
      <c r="ER250" s="79"/>
      <c r="ES250" s="79"/>
      <c r="ET250" s="79"/>
      <c r="EU250" s="79"/>
      <c r="EV250" s="79"/>
      <c r="EW250" s="79"/>
      <c r="EX250" s="79"/>
      <c r="EY250" s="79"/>
      <c r="EZ250" s="79"/>
      <c r="FA250" s="79"/>
      <c r="FB250" s="79"/>
      <c r="FC250" s="79"/>
      <c r="FD250" s="79"/>
      <c r="FE250" s="79"/>
      <c r="FF250" s="79"/>
      <c r="FG250" s="79"/>
      <c r="FH250" s="79"/>
      <c r="FI250" s="79"/>
      <c r="FJ250" s="79"/>
      <c r="FK250" s="79"/>
      <c r="FL250" s="79"/>
      <c r="FM250" s="79"/>
      <c r="FN250" s="79"/>
      <c r="FO250" s="79"/>
      <c r="FP250" s="79"/>
      <c r="FQ250" s="79"/>
      <c r="FR250" s="79"/>
      <c r="FS250" s="79"/>
      <c r="FT250" s="79"/>
      <c r="FU250" s="79"/>
    </row>
    <row r="251" spans="10:177" s="1" customFormat="1" ht="15.75"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79"/>
      <c r="BB251" s="79"/>
      <c r="BC251" s="79"/>
      <c r="BD251" s="79"/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9"/>
      <c r="BW251" s="79"/>
      <c r="BX251" s="79"/>
      <c r="BY251" s="79"/>
      <c r="BZ251" s="79"/>
      <c r="CA251" s="79"/>
      <c r="CB251" s="79"/>
      <c r="CC251" s="79"/>
      <c r="CD251" s="79"/>
      <c r="CE251" s="79"/>
      <c r="CF251" s="79"/>
      <c r="CG251" s="79"/>
      <c r="CH251" s="79"/>
      <c r="CI251" s="79"/>
      <c r="CJ251" s="79"/>
      <c r="CK251" s="79"/>
      <c r="CL251" s="79"/>
      <c r="CM251" s="79"/>
      <c r="CN251" s="79"/>
      <c r="CO251" s="79"/>
      <c r="CP251" s="79"/>
      <c r="CQ251" s="79"/>
      <c r="CR251" s="79"/>
      <c r="CS251" s="79"/>
      <c r="CT251" s="79"/>
      <c r="CU251" s="79"/>
      <c r="CV251" s="79"/>
      <c r="CW251" s="79"/>
      <c r="CX251" s="79"/>
      <c r="CY251" s="79"/>
      <c r="CZ251" s="79"/>
      <c r="DA251" s="79"/>
      <c r="DB251" s="79"/>
      <c r="DC251" s="79"/>
      <c r="DD251" s="79"/>
      <c r="DE251" s="79"/>
      <c r="DF251" s="79"/>
      <c r="DG251" s="79"/>
      <c r="DH251" s="79"/>
      <c r="DI251" s="79"/>
      <c r="DJ251" s="79"/>
      <c r="DK251" s="79"/>
      <c r="DL251" s="79"/>
      <c r="DM251" s="79"/>
      <c r="DN251" s="79"/>
      <c r="DO251" s="79"/>
      <c r="DP251" s="79"/>
      <c r="DQ251" s="79"/>
      <c r="DR251" s="79"/>
      <c r="DS251" s="79"/>
      <c r="DT251" s="79"/>
      <c r="DU251" s="79"/>
      <c r="DV251" s="79"/>
      <c r="DW251" s="79"/>
      <c r="DX251" s="79"/>
      <c r="DY251" s="79"/>
      <c r="DZ251" s="79"/>
      <c r="EA251" s="79"/>
      <c r="EB251" s="79"/>
      <c r="EC251" s="79"/>
      <c r="ED251" s="79"/>
      <c r="EE251" s="79"/>
      <c r="EF251" s="79"/>
      <c r="EG251" s="79"/>
      <c r="EH251" s="79"/>
      <c r="EI251" s="79"/>
      <c r="EJ251" s="79"/>
      <c r="EK251" s="79"/>
      <c r="EL251" s="79"/>
      <c r="EM251" s="79"/>
      <c r="EN251" s="79"/>
      <c r="EO251" s="79"/>
      <c r="EP251" s="79"/>
      <c r="EQ251" s="79"/>
      <c r="ER251" s="79"/>
      <c r="ES251" s="79"/>
      <c r="ET251" s="79"/>
      <c r="EU251" s="79"/>
      <c r="EV251" s="79"/>
      <c r="EW251" s="79"/>
      <c r="EX251" s="79"/>
      <c r="EY251" s="79"/>
      <c r="EZ251" s="79"/>
      <c r="FA251" s="79"/>
      <c r="FB251" s="79"/>
      <c r="FC251" s="79"/>
      <c r="FD251" s="79"/>
      <c r="FE251" s="79"/>
      <c r="FF251" s="79"/>
      <c r="FG251" s="79"/>
      <c r="FH251" s="79"/>
      <c r="FI251" s="79"/>
      <c r="FJ251" s="79"/>
      <c r="FK251" s="79"/>
      <c r="FL251" s="79"/>
      <c r="FM251" s="79"/>
      <c r="FN251" s="79"/>
      <c r="FO251" s="79"/>
      <c r="FP251" s="79"/>
      <c r="FQ251" s="79"/>
      <c r="FR251" s="79"/>
      <c r="FS251" s="79"/>
      <c r="FT251" s="79"/>
      <c r="FU251" s="79"/>
    </row>
    <row r="252" spans="10:177" s="1" customFormat="1" ht="15.75"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/>
      <c r="BX252" s="79"/>
      <c r="BY252" s="79"/>
      <c r="BZ252" s="79"/>
      <c r="CA252" s="79"/>
      <c r="CB252" s="79"/>
      <c r="CC252" s="79"/>
      <c r="CD252" s="79"/>
      <c r="CE252" s="79"/>
      <c r="CF252" s="79"/>
      <c r="CG252" s="79"/>
      <c r="CH252" s="79"/>
      <c r="CI252" s="79"/>
      <c r="CJ252" s="79"/>
      <c r="CK252" s="79"/>
      <c r="CL252" s="79"/>
      <c r="CM252" s="79"/>
      <c r="CN252" s="79"/>
      <c r="CO252" s="79"/>
      <c r="CP252" s="79"/>
      <c r="CQ252" s="79"/>
      <c r="CR252" s="79"/>
      <c r="CS252" s="79"/>
      <c r="CT252" s="79"/>
      <c r="CU252" s="79"/>
      <c r="CV252" s="79"/>
      <c r="CW252" s="79"/>
      <c r="CX252" s="79"/>
      <c r="CY252" s="79"/>
      <c r="CZ252" s="79"/>
      <c r="DA252" s="79"/>
      <c r="DB252" s="79"/>
      <c r="DC252" s="79"/>
      <c r="DD252" s="79"/>
      <c r="DE252" s="79"/>
      <c r="DF252" s="79"/>
      <c r="DG252" s="79"/>
      <c r="DH252" s="79"/>
      <c r="DI252" s="79"/>
      <c r="DJ252" s="79"/>
      <c r="DK252" s="79"/>
      <c r="DL252" s="79"/>
      <c r="DM252" s="79"/>
      <c r="DN252" s="79"/>
      <c r="DO252" s="79"/>
      <c r="DP252" s="79"/>
      <c r="DQ252" s="79"/>
      <c r="DR252" s="79"/>
      <c r="DS252" s="79"/>
      <c r="DT252" s="79"/>
      <c r="DU252" s="79"/>
      <c r="DV252" s="79"/>
      <c r="DW252" s="79"/>
      <c r="DX252" s="79"/>
      <c r="DY252" s="79"/>
      <c r="DZ252" s="79"/>
      <c r="EA252" s="79"/>
      <c r="EB252" s="79"/>
      <c r="EC252" s="79"/>
      <c r="ED252" s="79"/>
      <c r="EE252" s="79"/>
      <c r="EF252" s="79"/>
      <c r="EG252" s="79"/>
      <c r="EH252" s="79"/>
      <c r="EI252" s="79"/>
      <c r="EJ252" s="79"/>
      <c r="EK252" s="79"/>
      <c r="EL252" s="79"/>
      <c r="EM252" s="79"/>
      <c r="EN252" s="79"/>
      <c r="EO252" s="79"/>
      <c r="EP252" s="79"/>
      <c r="EQ252" s="79"/>
      <c r="ER252" s="79"/>
      <c r="ES252" s="79"/>
      <c r="ET252" s="79"/>
      <c r="EU252" s="79"/>
      <c r="EV252" s="79"/>
      <c r="EW252" s="79"/>
      <c r="EX252" s="79"/>
      <c r="EY252" s="79"/>
      <c r="EZ252" s="79"/>
      <c r="FA252" s="79"/>
      <c r="FB252" s="79"/>
      <c r="FC252" s="79"/>
      <c r="FD252" s="79"/>
      <c r="FE252" s="79"/>
      <c r="FF252" s="79"/>
      <c r="FG252" s="79"/>
      <c r="FH252" s="79"/>
      <c r="FI252" s="79"/>
      <c r="FJ252" s="79"/>
      <c r="FK252" s="79"/>
      <c r="FL252" s="79"/>
      <c r="FM252" s="79"/>
      <c r="FN252" s="79"/>
      <c r="FO252" s="79"/>
      <c r="FP252" s="79"/>
      <c r="FQ252" s="79"/>
      <c r="FR252" s="79"/>
      <c r="FS252" s="79"/>
      <c r="FT252" s="79"/>
      <c r="FU252" s="79"/>
    </row>
    <row r="253" spans="10:177" s="1" customFormat="1" ht="15.75"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  <c r="AZ253" s="79"/>
      <c r="BA253" s="79"/>
      <c r="BB253" s="79"/>
      <c r="BC253" s="79"/>
      <c r="BD253" s="79"/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/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79"/>
      <c r="CQ253" s="79"/>
      <c r="CR253" s="79"/>
      <c r="CS253" s="79"/>
      <c r="CT253" s="79"/>
      <c r="CU253" s="79"/>
      <c r="CV253" s="79"/>
      <c r="CW253" s="79"/>
      <c r="CX253" s="79"/>
      <c r="CY253" s="79"/>
      <c r="CZ253" s="79"/>
      <c r="DA253" s="79"/>
      <c r="DB253" s="79"/>
      <c r="DC253" s="79"/>
      <c r="DD253" s="79"/>
      <c r="DE253" s="79"/>
      <c r="DF253" s="79"/>
      <c r="DG253" s="79"/>
      <c r="DH253" s="79"/>
      <c r="DI253" s="79"/>
      <c r="DJ253" s="79"/>
      <c r="DK253" s="79"/>
      <c r="DL253" s="79"/>
      <c r="DM253" s="79"/>
      <c r="DN253" s="79"/>
      <c r="DO253" s="79"/>
      <c r="DP253" s="79"/>
      <c r="DQ253" s="79"/>
      <c r="DR253" s="79"/>
      <c r="DS253" s="79"/>
      <c r="DT253" s="79"/>
      <c r="DU253" s="79"/>
      <c r="DV253" s="79"/>
      <c r="DW253" s="79"/>
      <c r="DX253" s="79"/>
      <c r="DY253" s="79"/>
      <c r="DZ253" s="79"/>
      <c r="EA253" s="79"/>
      <c r="EB253" s="79"/>
      <c r="EC253" s="79"/>
      <c r="ED253" s="79"/>
      <c r="EE253" s="79"/>
      <c r="EF253" s="79"/>
      <c r="EG253" s="79"/>
      <c r="EH253" s="79"/>
      <c r="EI253" s="79"/>
      <c r="EJ253" s="79"/>
      <c r="EK253" s="79"/>
      <c r="EL253" s="79"/>
      <c r="EM253" s="79"/>
      <c r="EN253" s="79"/>
      <c r="EO253" s="79"/>
      <c r="EP253" s="79"/>
      <c r="EQ253" s="79"/>
      <c r="ER253" s="79"/>
      <c r="ES253" s="79"/>
      <c r="ET253" s="79"/>
      <c r="EU253" s="79"/>
      <c r="EV253" s="79"/>
      <c r="EW253" s="79"/>
      <c r="EX253" s="79"/>
      <c r="EY253" s="79"/>
      <c r="EZ253" s="79"/>
      <c r="FA253" s="79"/>
      <c r="FB253" s="79"/>
      <c r="FC253" s="79"/>
      <c r="FD253" s="79"/>
      <c r="FE253" s="79"/>
      <c r="FF253" s="79"/>
      <c r="FG253" s="79"/>
      <c r="FH253" s="79"/>
      <c r="FI253" s="79"/>
      <c r="FJ253" s="79"/>
      <c r="FK253" s="79"/>
      <c r="FL253" s="79"/>
      <c r="FM253" s="79"/>
      <c r="FN253" s="79"/>
      <c r="FO253" s="79"/>
      <c r="FP253" s="79"/>
      <c r="FQ253" s="79"/>
      <c r="FR253" s="79"/>
      <c r="FS253" s="79"/>
      <c r="FT253" s="79"/>
      <c r="FU253" s="79"/>
    </row>
    <row r="254" spans="10:177" s="1" customFormat="1" ht="15.75"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  <c r="AZ254" s="79"/>
      <c r="BA254" s="79"/>
      <c r="BB254" s="79"/>
      <c r="BC254" s="79"/>
      <c r="BD254" s="79"/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79"/>
      <c r="BT254" s="79"/>
      <c r="BU254" s="79"/>
      <c r="BV254" s="79"/>
      <c r="BW254" s="79"/>
      <c r="BX254" s="79"/>
      <c r="BY254" s="79"/>
      <c r="BZ254" s="79"/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79"/>
      <c r="CQ254" s="79"/>
      <c r="CR254" s="79"/>
      <c r="CS254" s="79"/>
      <c r="CT254" s="79"/>
      <c r="CU254" s="79"/>
      <c r="CV254" s="79"/>
      <c r="CW254" s="79"/>
      <c r="CX254" s="79"/>
      <c r="CY254" s="79"/>
      <c r="CZ254" s="79"/>
      <c r="DA254" s="79"/>
      <c r="DB254" s="79"/>
      <c r="DC254" s="79"/>
      <c r="DD254" s="79"/>
      <c r="DE254" s="79"/>
      <c r="DF254" s="79"/>
      <c r="DG254" s="79"/>
      <c r="DH254" s="79"/>
      <c r="DI254" s="79"/>
      <c r="DJ254" s="79"/>
      <c r="DK254" s="79"/>
      <c r="DL254" s="79"/>
      <c r="DM254" s="79"/>
      <c r="DN254" s="79"/>
      <c r="DO254" s="79"/>
      <c r="DP254" s="79"/>
      <c r="DQ254" s="79"/>
      <c r="DR254" s="79"/>
      <c r="DS254" s="79"/>
      <c r="DT254" s="79"/>
      <c r="DU254" s="79"/>
      <c r="DV254" s="79"/>
      <c r="DW254" s="79"/>
      <c r="DX254" s="79"/>
      <c r="DY254" s="79"/>
      <c r="DZ254" s="79"/>
      <c r="EA254" s="79"/>
      <c r="EB254" s="79"/>
      <c r="EC254" s="79"/>
      <c r="ED254" s="79"/>
      <c r="EE254" s="79"/>
      <c r="EF254" s="79"/>
      <c r="EG254" s="79"/>
      <c r="EH254" s="79"/>
      <c r="EI254" s="79"/>
      <c r="EJ254" s="79"/>
      <c r="EK254" s="79"/>
      <c r="EL254" s="79"/>
      <c r="EM254" s="79"/>
      <c r="EN254" s="79"/>
      <c r="EO254" s="79"/>
      <c r="EP254" s="79"/>
      <c r="EQ254" s="79"/>
      <c r="ER254" s="79"/>
      <c r="ES254" s="79"/>
      <c r="ET254" s="79"/>
      <c r="EU254" s="79"/>
      <c r="EV254" s="79"/>
      <c r="EW254" s="79"/>
      <c r="EX254" s="79"/>
      <c r="EY254" s="79"/>
      <c r="EZ254" s="79"/>
      <c r="FA254" s="79"/>
      <c r="FB254" s="79"/>
      <c r="FC254" s="79"/>
      <c r="FD254" s="79"/>
      <c r="FE254" s="79"/>
      <c r="FF254" s="79"/>
      <c r="FG254" s="79"/>
      <c r="FH254" s="79"/>
      <c r="FI254" s="79"/>
      <c r="FJ254" s="79"/>
      <c r="FK254" s="79"/>
      <c r="FL254" s="79"/>
      <c r="FM254" s="79"/>
      <c r="FN254" s="79"/>
      <c r="FO254" s="79"/>
      <c r="FP254" s="79"/>
      <c r="FQ254" s="79"/>
      <c r="FR254" s="79"/>
      <c r="FS254" s="79"/>
      <c r="FT254" s="79"/>
      <c r="FU254" s="79"/>
    </row>
    <row r="255" spans="10:177" s="1" customFormat="1" ht="15.75"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  <c r="AY255" s="79"/>
      <c r="AZ255" s="79"/>
      <c r="BA255" s="79"/>
      <c r="BB255" s="79"/>
      <c r="BC255" s="79"/>
      <c r="BD255" s="79"/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79"/>
      <c r="BT255" s="79"/>
      <c r="BU255" s="79"/>
      <c r="BV255" s="79"/>
      <c r="BW255" s="79"/>
      <c r="BX255" s="79"/>
      <c r="BY255" s="79"/>
      <c r="BZ255" s="79"/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79"/>
      <c r="CQ255" s="79"/>
      <c r="CR255" s="79"/>
      <c r="CS255" s="79"/>
      <c r="CT255" s="79"/>
      <c r="CU255" s="79"/>
      <c r="CV255" s="79"/>
      <c r="CW255" s="79"/>
      <c r="CX255" s="79"/>
      <c r="CY255" s="79"/>
      <c r="CZ255" s="79"/>
      <c r="DA255" s="79"/>
      <c r="DB255" s="79"/>
      <c r="DC255" s="79"/>
      <c r="DD255" s="79"/>
      <c r="DE255" s="79"/>
      <c r="DF255" s="79"/>
      <c r="DG255" s="79"/>
      <c r="DH255" s="79"/>
      <c r="DI255" s="79"/>
      <c r="DJ255" s="79"/>
      <c r="DK255" s="79"/>
      <c r="DL255" s="79"/>
      <c r="DM255" s="79"/>
      <c r="DN255" s="79"/>
      <c r="DO255" s="79"/>
      <c r="DP255" s="79"/>
      <c r="DQ255" s="79"/>
      <c r="DR255" s="79"/>
      <c r="DS255" s="79"/>
      <c r="DT255" s="79"/>
      <c r="DU255" s="79"/>
      <c r="DV255" s="79"/>
      <c r="DW255" s="79"/>
      <c r="DX255" s="79"/>
      <c r="DY255" s="79"/>
      <c r="DZ255" s="79"/>
      <c r="EA255" s="79"/>
      <c r="EB255" s="79"/>
      <c r="EC255" s="79"/>
      <c r="ED255" s="79"/>
      <c r="EE255" s="79"/>
      <c r="EF255" s="79"/>
      <c r="EG255" s="79"/>
      <c r="EH255" s="79"/>
      <c r="EI255" s="79"/>
      <c r="EJ255" s="79"/>
      <c r="EK255" s="79"/>
      <c r="EL255" s="79"/>
      <c r="EM255" s="79"/>
      <c r="EN255" s="79"/>
      <c r="EO255" s="79"/>
      <c r="EP255" s="79"/>
      <c r="EQ255" s="79"/>
      <c r="ER255" s="79"/>
      <c r="ES255" s="79"/>
      <c r="ET255" s="79"/>
      <c r="EU255" s="79"/>
      <c r="EV255" s="79"/>
      <c r="EW255" s="79"/>
      <c r="EX255" s="79"/>
      <c r="EY255" s="79"/>
      <c r="EZ255" s="79"/>
      <c r="FA255" s="79"/>
      <c r="FB255" s="79"/>
      <c r="FC255" s="79"/>
      <c r="FD255" s="79"/>
      <c r="FE255" s="79"/>
      <c r="FF255" s="79"/>
      <c r="FG255" s="79"/>
      <c r="FH255" s="79"/>
      <c r="FI255" s="79"/>
      <c r="FJ255" s="79"/>
      <c r="FK255" s="79"/>
      <c r="FL255" s="79"/>
      <c r="FM255" s="79"/>
      <c r="FN255" s="79"/>
      <c r="FO255" s="79"/>
      <c r="FP255" s="79"/>
      <c r="FQ255" s="79"/>
      <c r="FR255" s="79"/>
      <c r="FS255" s="79"/>
      <c r="FT255" s="79"/>
      <c r="FU255" s="79"/>
    </row>
    <row r="256" spans="10:177" s="1" customFormat="1" ht="15.75"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79"/>
      <c r="AY256" s="79"/>
      <c r="AZ256" s="79"/>
      <c r="BA256" s="79"/>
      <c r="BB256" s="79"/>
      <c r="BC256" s="79"/>
      <c r="BD256" s="79"/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/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79"/>
      <c r="CQ256" s="79"/>
      <c r="CR256" s="79"/>
      <c r="CS256" s="79"/>
      <c r="CT256" s="79"/>
      <c r="CU256" s="79"/>
      <c r="CV256" s="79"/>
      <c r="CW256" s="79"/>
      <c r="CX256" s="79"/>
      <c r="CY256" s="79"/>
      <c r="CZ256" s="79"/>
      <c r="DA256" s="79"/>
      <c r="DB256" s="79"/>
      <c r="DC256" s="79"/>
      <c r="DD256" s="79"/>
      <c r="DE256" s="79"/>
      <c r="DF256" s="79"/>
      <c r="DG256" s="79"/>
      <c r="DH256" s="79"/>
      <c r="DI256" s="79"/>
      <c r="DJ256" s="79"/>
      <c r="DK256" s="79"/>
      <c r="DL256" s="79"/>
      <c r="DM256" s="79"/>
      <c r="DN256" s="79"/>
      <c r="DO256" s="79"/>
      <c r="DP256" s="79"/>
      <c r="DQ256" s="79"/>
      <c r="DR256" s="79"/>
      <c r="DS256" s="79"/>
      <c r="DT256" s="79"/>
      <c r="DU256" s="79"/>
      <c r="DV256" s="79"/>
      <c r="DW256" s="79"/>
      <c r="DX256" s="79"/>
      <c r="DY256" s="79"/>
      <c r="DZ256" s="79"/>
      <c r="EA256" s="79"/>
      <c r="EB256" s="79"/>
      <c r="EC256" s="79"/>
      <c r="ED256" s="79"/>
      <c r="EE256" s="79"/>
      <c r="EF256" s="79"/>
      <c r="EG256" s="79"/>
      <c r="EH256" s="79"/>
      <c r="EI256" s="79"/>
      <c r="EJ256" s="79"/>
      <c r="EK256" s="79"/>
      <c r="EL256" s="79"/>
      <c r="EM256" s="79"/>
      <c r="EN256" s="79"/>
      <c r="EO256" s="79"/>
      <c r="EP256" s="79"/>
      <c r="EQ256" s="79"/>
      <c r="ER256" s="79"/>
      <c r="ES256" s="79"/>
      <c r="ET256" s="79"/>
      <c r="EU256" s="79"/>
      <c r="EV256" s="79"/>
      <c r="EW256" s="79"/>
      <c r="EX256" s="79"/>
      <c r="EY256" s="79"/>
      <c r="EZ256" s="79"/>
      <c r="FA256" s="79"/>
      <c r="FB256" s="79"/>
      <c r="FC256" s="79"/>
      <c r="FD256" s="79"/>
      <c r="FE256" s="79"/>
      <c r="FF256" s="79"/>
      <c r="FG256" s="79"/>
      <c r="FH256" s="79"/>
      <c r="FI256" s="79"/>
      <c r="FJ256" s="79"/>
      <c r="FK256" s="79"/>
      <c r="FL256" s="79"/>
      <c r="FM256" s="79"/>
      <c r="FN256" s="79"/>
      <c r="FO256" s="79"/>
      <c r="FP256" s="79"/>
      <c r="FQ256" s="79"/>
      <c r="FR256" s="79"/>
      <c r="FS256" s="79"/>
      <c r="FT256" s="79"/>
      <c r="FU256" s="79"/>
    </row>
    <row r="257" spans="10:177" s="1" customFormat="1" ht="15.75"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79"/>
      <c r="AY257" s="79"/>
      <c r="AZ257" s="79"/>
      <c r="BA257" s="79"/>
      <c r="BB257" s="79"/>
      <c r="BC257" s="79"/>
      <c r="BD257" s="79"/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9"/>
      <c r="BW257" s="79"/>
      <c r="BX257" s="79"/>
      <c r="BY257" s="79"/>
      <c r="BZ257" s="79"/>
      <c r="CA257" s="79"/>
      <c r="CB257" s="79"/>
      <c r="CC257" s="79"/>
      <c r="CD257" s="79"/>
      <c r="CE257" s="79"/>
      <c r="CF257" s="79"/>
      <c r="CG257" s="79"/>
      <c r="CH257" s="79"/>
      <c r="CI257" s="79"/>
      <c r="CJ257" s="79"/>
      <c r="CK257" s="79"/>
      <c r="CL257" s="79"/>
      <c r="CM257" s="79"/>
      <c r="CN257" s="79"/>
      <c r="CO257" s="79"/>
      <c r="CP257" s="79"/>
      <c r="CQ257" s="79"/>
      <c r="CR257" s="79"/>
      <c r="CS257" s="79"/>
      <c r="CT257" s="79"/>
      <c r="CU257" s="79"/>
      <c r="CV257" s="79"/>
      <c r="CW257" s="79"/>
      <c r="CX257" s="79"/>
      <c r="CY257" s="79"/>
      <c r="CZ257" s="79"/>
      <c r="DA257" s="79"/>
      <c r="DB257" s="79"/>
      <c r="DC257" s="79"/>
      <c r="DD257" s="79"/>
      <c r="DE257" s="79"/>
      <c r="DF257" s="79"/>
      <c r="DG257" s="79"/>
      <c r="DH257" s="79"/>
      <c r="DI257" s="79"/>
      <c r="DJ257" s="79"/>
      <c r="DK257" s="79"/>
      <c r="DL257" s="79"/>
      <c r="DM257" s="79"/>
      <c r="DN257" s="79"/>
      <c r="DO257" s="79"/>
      <c r="DP257" s="79"/>
      <c r="DQ257" s="79"/>
      <c r="DR257" s="79"/>
      <c r="DS257" s="79"/>
      <c r="DT257" s="79"/>
      <c r="DU257" s="79"/>
      <c r="DV257" s="79"/>
      <c r="DW257" s="79"/>
      <c r="DX257" s="79"/>
      <c r="DY257" s="79"/>
      <c r="DZ257" s="79"/>
      <c r="EA257" s="79"/>
      <c r="EB257" s="79"/>
      <c r="EC257" s="79"/>
      <c r="ED257" s="79"/>
      <c r="EE257" s="79"/>
      <c r="EF257" s="79"/>
      <c r="EG257" s="79"/>
      <c r="EH257" s="79"/>
      <c r="EI257" s="79"/>
      <c r="EJ257" s="79"/>
      <c r="EK257" s="79"/>
      <c r="EL257" s="79"/>
      <c r="EM257" s="79"/>
      <c r="EN257" s="79"/>
      <c r="EO257" s="79"/>
      <c r="EP257" s="79"/>
      <c r="EQ257" s="79"/>
      <c r="ER257" s="79"/>
      <c r="ES257" s="79"/>
      <c r="ET257" s="79"/>
      <c r="EU257" s="79"/>
      <c r="EV257" s="79"/>
      <c r="EW257" s="79"/>
      <c r="EX257" s="79"/>
      <c r="EY257" s="79"/>
      <c r="EZ257" s="79"/>
      <c r="FA257" s="79"/>
      <c r="FB257" s="79"/>
      <c r="FC257" s="79"/>
      <c r="FD257" s="79"/>
      <c r="FE257" s="79"/>
      <c r="FF257" s="79"/>
      <c r="FG257" s="79"/>
      <c r="FH257" s="79"/>
      <c r="FI257" s="79"/>
      <c r="FJ257" s="79"/>
      <c r="FK257" s="79"/>
      <c r="FL257" s="79"/>
      <c r="FM257" s="79"/>
      <c r="FN257" s="79"/>
      <c r="FO257" s="79"/>
      <c r="FP257" s="79"/>
      <c r="FQ257" s="79"/>
      <c r="FR257" s="79"/>
      <c r="FS257" s="79"/>
      <c r="FT257" s="79"/>
      <c r="FU257" s="79"/>
    </row>
    <row r="258" spans="10:177" s="1" customFormat="1" ht="15.75"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AW258" s="79"/>
      <c r="AX258" s="79"/>
      <c r="AY258" s="79"/>
      <c r="AZ258" s="79"/>
      <c r="BA258" s="79"/>
      <c r="BB258" s="79"/>
      <c r="BC258" s="79"/>
      <c r="BD258" s="79"/>
      <c r="BE258" s="79"/>
      <c r="BF258" s="79"/>
      <c r="BG258" s="79"/>
      <c r="BH258" s="79"/>
      <c r="BI258" s="79"/>
      <c r="BJ258" s="79"/>
      <c r="BK258" s="79"/>
      <c r="BL258" s="79"/>
      <c r="BM258" s="79"/>
      <c r="BN258" s="79"/>
      <c r="BO258" s="79"/>
      <c r="BP258" s="79"/>
      <c r="BQ258" s="79"/>
      <c r="BR258" s="79"/>
      <c r="BS258" s="79"/>
      <c r="BT258" s="79"/>
      <c r="BU258" s="79"/>
      <c r="BV258" s="79"/>
      <c r="BW258" s="79"/>
      <c r="BX258" s="79"/>
      <c r="BY258" s="79"/>
      <c r="BZ258" s="79"/>
      <c r="CA258" s="79"/>
      <c r="CB258" s="79"/>
      <c r="CC258" s="79"/>
      <c r="CD258" s="79"/>
      <c r="CE258" s="79"/>
      <c r="CF258" s="79"/>
      <c r="CG258" s="79"/>
      <c r="CH258" s="79"/>
      <c r="CI258" s="79"/>
      <c r="CJ258" s="79"/>
      <c r="CK258" s="79"/>
      <c r="CL258" s="79"/>
      <c r="CM258" s="79"/>
      <c r="CN258" s="79"/>
      <c r="CO258" s="79"/>
      <c r="CP258" s="79"/>
      <c r="CQ258" s="79"/>
      <c r="CR258" s="79"/>
      <c r="CS258" s="79"/>
      <c r="CT258" s="79"/>
      <c r="CU258" s="79"/>
      <c r="CV258" s="79"/>
      <c r="CW258" s="79"/>
      <c r="CX258" s="79"/>
      <c r="CY258" s="79"/>
      <c r="CZ258" s="79"/>
      <c r="DA258" s="79"/>
      <c r="DB258" s="79"/>
      <c r="DC258" s="79"/>
      <c r="DD258" s="79"/>
      <c r="DE258" s="79"/>
      <c r="DF258" s="79"/>
      <c r="DG258" s="79"/>
      <c r="DH258" s="79"/>
      <c r="DI258" s="79"/>
      <c r="DJ258" s="79"/>
      <c r="DK258" s="79"/>
      <c r="DL258" s="79"/>
      <c r="DM258" s="79"/>
      <c r="DN258" s="79"/>
      <c r="DO258" s="79"/>
      <c r="DP258" s="79"/>
      <c r="DQ258" s="79"/>
      <c r="DR258" s="79"/>
      <c r="DS258" s="79"/>
      <c r="DT258" s="79"/>
      <c r="DU258" s="79"/>
      <c r="DV258" s="79"/>
      <c r="DW258" s="79"/>
      <c r="DX258" s="79"/>
      <c r="DY258" s="79"/>
      <c r="DZ258" s="79"/>
      <c r="EA258" s="79"/>
      <c r="EB258" s="79"/>
      <c r="EC258" s="79"/>
      <c r="ED258" s="79"/>
      <c r="EE258" s="79"/>
      <c r="EF258" s="79"/>
      <c r="EG258" s="79"/>
      <c r="EH258" s="79"/>
      <c r="EI258" s="79"/>
      <c r="EJ258" s="79"/>
      <c r="EK258" s="79"/>
      <c r="EL258" s="79"/>
      <c r="EM258" s="79"/>
      <c r="EN258" s="79"/>
      <c r="EO258" s="79"/>
      <c r="EP258" s="79"/>
      <c r="EQ258" s="79"/>
      <c r="ER258" s="79"/>
      <c r="ES258" s="79"/>
      <c r="ET258" s="79"/>
      <c r="EU258" s="79"/>
      <c r="EV258" s="79"/>
      <c r="EW258" s="79"/>
      <c r="EX258" s="79"/>
      <c r="EY258" s="79"/>
      <c r="EZ258" s="79"/>
      <c r="FA258" s="79"/>
      <c r="FB258" s="79"/>
      <c r="FC258" s="79"/>
      <c r="FD258" s="79"/>
      <c r="FE258" s="79"/>
      <c r="FF258" s="79"/>
      <c r="FG258" s="79"/>
      <c r="FH258" s="79"/>
      <c r="FI258" s="79"/>
      <c r="FJ258" s="79"/>
      <c r="FK258" s="79"/>
      <c r="FL258" s="79"/>
      <c r="FM258" s="79"/>
      <c r="FN258" s="79"/>
      <c r="FO258" s="79"/>
      <c r="FP258" s="79"/>
      <c r="FQ258" s="79"/>
      <c r="FR258" s="79"/>
      <c r="FS258" s="79"/>
      <c r="FT258" s="79"/>
      <c r="FU258" s="79"/>
    </row>
    <row r="259" spans="10:177" s="1" customFormat="1" ht="15.75"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79"/>
      <c r="AL259" s="79"/>
      <c r="AM259" s="79"/>
      <c r="AN259" s="79"/>
      <c r="AO259" s="79"/>
      <c r="AP259" s="79"/>
      <c r="AQ259" s="79"/>
      <c r="AR259" s="79"/>
      <c r="AS259" s="79"/>
      <c r="AT259" s="79"/>
      <c r="AU259" s="79"/>
      <c r="AV259" s="79"/>
      <c r="AW259" s="79"/>
      <c r="AX259" s="79"/>
      <c r="AY259" s="79"/>
      <c r="AZ259" s="79"/>
      <c r="BA259" s="79"/>
      <c r="BB259" s="79"/>
      <c r="BC259" s="79"/>
      <c r="BD259" s="79"/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/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79"/>
      <c r="CQ259" s="79"/>
      <c r="CR259" s="79"/>
      <c r="CS259" s="79"/>
      <c r="CT259" s="79"/>
      <c r="CU259" s="79"/>
      <c r="CV259" s="79"/>
      <c r="CW259" s="79"/>
      <c r="CX259" s="79"/>
      <c r="CY259" s="79"/>
      <c r="CZ259" s="79"/>
      <c r="DA259" s="79"/>
      <c r="DB259" s="79"/>
      <c r="DC259" s="79"/>
      <c r="DD259" s="79"/>
      <c r="DE259" s="79"/>
      <c r="DF259" s="79"/>
      <c r="DG259" s="79"/>
      <c r="DH259" s="79"/>
      <c r="DI259" s="79"/>
      <c r="DJ259" s="79"/>
      <c r="DK259" s="79"/>
      <c r="DL259" s="79"/>
      <c r="DM259" s="79"/>
      <c r="DN259" s="79"/>
      <c r="DO259" s="79"/>
      <c r="DP259" s="79"/>
      <c r="DQ259" s="79"/>
      <c r="DR259" s="79"/>
      <c r="DS259" s="79"/>
      <c r="DT259" s="79"/>
      <c r="DU259" s="79"/>
      <c r="DV259" s="79"/>
      <c r="DW259" s="79"/>
      <c r="DX259" s="79"/>
      <c r="DY259" s="79"/>
      <c r="DZ259" s="79"/>
      <c r="EA259" s="79"/>
      <c r="EB259" s="79"/>
      <c r="EC259" s="79"/>
      <c r="ED259" s="79"/>
      <c r="EE259" s="79"/>
      <c r="EF259" s="79"/>
      <c r="EG259" s="79"/>
      <c r="EH259" s="79"/>
      <c r="EI259" s="79"/>
      <c r="EJ259" s="79"/>
      <c r="EK259" s="79"/>
      <c r="EL259" s="79"/>
      <c r="EM259" s="79"/>
      <c r="EN259" s="79"/>
      <c r="EO259" s="79"/>
      <c r="EP259" s="79"/>
      <c r="EQ259" s="79"/>
      <c r="ER259" s="79"/>
      <c r="ES259" s="79"/>
      <c r="ET259" s="79"/>
      <c r="EU259" s="79"/>
      <c r="EV259" s="79"/>
      <c r="EW259" s="79"/>
      <c r="EX259" s="79"/>
      <c r="EY259" s="79"/>
      <c r="EZ259" s="79"/>
      <c r="FA259" s="79"/>
      <c r="FB259" s="79"/>
      <c r="FC259" s="79"/>
      <c r="FD259" s="79"/>
      <c r="FE259" s="79"/>
      <c r="FF259" s="79"/>
      <c r="FG259" s="79"/>
      <c r="FH259" s="79"/>
      <c r="FI259" s="79"/>
      <c r="FJ259" s="79"/>
      <c r="FK259" s="79"/>
      <c r="FL259" s="79"/>
      <c r="FM259" s="79"/>
      <c r="FN259" s="79"/>
      <c r="FO259" s="79"/>
      <c r="FP259" s="79"/>
      <c r="FQ259" s="79"/>
      <c r="FR259" s="79"/>
      <c r="FS259" s="79"/>
      <c r="FT259" s="79"/>
      <c r="FU259" s="79"/>
    </row>
    <row r="260" spans="10:177" s="1" customFormat="1" ht="15.75"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79"/>
      <c r="AJ260" s="79"/>
      <c r="AK260" s="79"/>
      <c r="AL260" s="79"/>
      <c r="AM260" s="79"/>
      <c r="AN260" s="79"/>
      <c r="AO260" s="79"/>
      <c r="AP260" s="79"/>
      <c r="AQ260" s="79"/>
      <c r="AR260" s="79"/>
      <c r="AS260" s="79"/>
      <c r="AT260" s="79"/>
      <c r="AU260" s="79"/>
      <c r="AV260" s="79"/>
      <c r="AW260" s="79"/>
      <c r="AX260" s="79"/>
      <c r="AY260" s="79"/>
      <c r="AZ260" s="79"/>
      <c r="BA260" s="79"/>
      <c r="BB260" s="79"/>
      <c r="BC260" s="79"/>
      <c r="BD260" s="79"/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/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79"/>
      <c r="CQ260" s="79"/>
      <c r="CR260" s="79"/>
      <c r="CS260" s="79"/>
      <c r="CT260" s="79"/>
      <c r="CU260" s="79"/>
      <c r="CV260" s="79"/>
      <c r="CW260" s="79"/>
      <c r="CX260" s="79"/>
      <c r="CY260" s="79"/>
      <c r="CZ260" s="79"/>
      <c r="DA260" s="79"/>
      <c r="DB260" s="79"/>
      <c r="DC260" s="79"/>
      <c r="DD260" s="79"/>
      <c r="DE260" s="79"/>
      <c r="DF260" s="79"/>
      <c r="DG260" s="79"/>
      <c r="DH260" s="79"/>
      <c r="DI260" s="79"/>
      <c r="DJ260" s="79"/>
      <c r="DK260" s="79"/>
      <c r="DL260" s="79"/>
      <c r="DM260" s="79"/>
      <c r="DN260" s="79"/>
      <c r="DO260" s="79"/>
      <c r="DP260" s="79"/>
      <c r="DQ260" s="79"/>
      <c r="DR260" s="79"/>
      <c r="DS260" s="79"/>
      <c r="DT260" s="79"/>
      <c r="DU260" s="79"/>
      <c r="DV260" s="79"/>
      <c r="DW260" s="79"/>
      <c r="DX260" s="79"/>
      <c r="DY260" s="79"/>
      <c r="DZ260" s="79"/>
      <c r="EA260" s="79"/>
      <c r="EB260" s="79"/>
      <c r="EC260" s="79"/>
      <c r="ED260" s="79"/>
      <c r="EE260" s="79"/>
      <c r="EF260" s="79"/>
      <c r="EG260" s="79"/>
      <c r="EH260" s="79"/>
      <c r="EI260" s="79"/>
      <c r="EJ260" s="79"/>
      <c r="EK260" s="79"/>
      <c r="EL260" s="79"/>
      <c r="EM260" s="79"/>
      <c r="EN260" s="79"/>
      <c r="EO260" s="79"/>
      <c r="EP260" s="79"/>
      <c r="EQ260" s="79"/>
      <c r="ER260" s="79"/>
      <c r="ES260" s="79"/>
      <c r="ET260" s="79"/>
      <c r="EU260" s="79"/>
      <c r="EV260" s="79"/>
      <c r="EW260" s="79"/>
      <c r="EX260" s="79"/>
      <c r="EY260" s="79"/>
      <c r="EZ260" s="79"/>
      <c r="FA260" s="79"/>
      <c r="FB260" s="79"/>
      <c r="FC260" s="79"/>
      <c r="FD260" s="79"/>
      <c r="FE260" s="79"/>
      <c r="FF260" s="79"/>
      <c r="FG260" s="79"/>
      <c r="FH260" s="79"/>
      <c r="FI260" s="79"/>
      <c r="FJ260" s="79"/>
      <c r="FK260" s="79"/>
      <c r="FL260" s="79"/>
      <c r="FM260" s="79"/>
      <c r="FN260" s="79"/>
      <c r="FO260" s="79"/>
      <c r="FP260" s="79"/>
      <c r="FQ260" s="79"/>
      <c r="FR260" s="79"/>
      <c r="FS260" s="79"/>
      <c r="FT260" s="79"/>
      <c r="FU260" s="79"/>
    </row>
    <row r="261" spans="10:177" s="1" customFormat="1" ht="15.75"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  <c r="AZ261" s="79"/>
      <c r="BA261" s="79"/>
      <c r="BB261" s="79"/>
      <c r="BC261" s="79"/>
      <c r="BD261" s="79"/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9"/>
      <c r="BW261" s="79"/>
      <c r="BX261" s="79"/>
      <c r="BY261" s="79"/>
      <c r="BZ261" s="79"/>
      <c r="CA261" s="79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  <c r="CL261" s="79"/>
      <c r="CM261" s="79"/>
      <c r="CN261" s="79"/>
      <c r="CO261" s="79"/>
      <c r="CP261" s="79"/>
      <c r="CQ261" s="79"/>
      <c r="CR261" s="79"/>
      <c r="CS261" s="79"/>
      <c r="CT261" s="79"/>
      <c r="CU261" s="79"/>
      <c r="CV261" s="79"/>
      <c r="CW261" s="79"/>
      <c r="CX261" s="79"/>
      <c r="CY261" s="79"/>
      <c r="CZ261" s="79"/>
      <c r="DA261" s="79"/>
      <c r="DB261" s="79"/>
      <c r="DC261" s="79"/>
      <c r="DD261" s="79"/>
      <c r="DE261" s="79"/>
      <c r="DF261" s="79"/>
      <c r="DG261" s="79"/>
      <c r="DH261" s="79"/>
      <c r="DI261" s="79"/>
      <c r="DJ261" s="79"/>
      <c r="DK261" s="79"/>
      <c r="DL261" s="79"/>
      <c r="DM261" s="79"/>
      <c r="DN261" s="79"/>
      <c r="DO261" s="79"/>
      <c r="DP261" s="79"/>
      <c r="DQ261" s="79"/>
      <c r="DR261" s="79"/>
      <c r="DS261" s="79"/>
      <c r="DT261" s="79"/>
      <c r="DU261" s="79"/>
      <c r="DV261" s="79"/>
      <c r="DW261" s="79"/>
      <c r="DX261" s="79"/>
      <c r="DY261" s="79"/>
      <c r="DZ261" s="79"/>
      <c r="EA261" s="79"/>
      <c r="EB261" s="79"/>
      <c r="EC261" s="79"/>
      <c r="ED261" s="79"/>
      <c r="EE261" s="79"/>
      <c r="EF261" s="79"/>
      <c r="EG261" s="79"/>
      <c r="EH261" s="79"/>
      <c r="EI261" s="79"/>
      <c r="EJ261" s="79"/>
      <c r="EK261" s="79"/>
      <c r="EL261" s="79"/>
      <c r="EM261" s="79"/>
      <c r="EN261" s="79"/>
      <c r="EO261" s="79"/>
      <c r="EP261" s="79"/>
      <c r="EQ261" s="79"/>
      <c r="ER261" s="79"/>
      <c r="ES261" s="79"/>
      <c r="ET261" s="79"/>
      <c r="EU261" s="79"/>
      <c r="EV261" s="79"/>
      <c r="EW261" s="79"/>
      <c r="EX261" s="79"/>
      <c r="EY261" s="79"/>
      <c r="EZ261" s="79"/>
      <c r="FA261" s="79"/>
      <c r="FB261" s="79"/>
      <c r="FC261" s="79"/>
      <c r="FD261" s="79"/>
      <c r="FE261" s="79"/>
      <c r="FF261" s="79"/>
      <c r="FG261" s="79"/>
      <c r="FH261" s="79"/>
      <c r="FI261" s="79"/>
      <c r="FJ261" s="79"/>
      <c r="FK261" s="79"/>
      <c r="FL261" s="79"/>
      <c r="FM261" s="79"/>
      <c r="FN261" s="79"/>
      <c r="FO261" s="79"/>
      <c r="FP261" s="79"/>
      <c r="FQ261" s="79"/>
      <c r="FR261" s="79"/>
      <c r="FS261" s="79"/>
      <c r="FT261" s="79"/>
      <c r="FU261" s="79"/>
    </row>
    <row r="262" spans="10:177" s="1" customFormat="1" ht="15.75"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9"/>
      <c r="BW262" s="79"/>
      <c r="BX262" s="79"/>
      <c r="BY262" s="79"/>
      <c r="BZ262" s="79"/>
      <c r="CA262" s="79"/>
      <c r="CB262" s="79"/>
      <c r="CC262" s="79"/>
      <c r="CD262" s="79"/>
      <c r="CE262" s="79"/>
      <c r="CF262" s="79"/>
      <c r="CG262" s="79"/>
      <c r="CH262" s="79"/>
      <c r="CI262" s="79"/>
      <c r="CJ262" s="79"/>
      <c r="CK262" s="79"/>
      <c r="CL262" s="79"/>
      <c r="CM262" s="79"/>
      <c r="CN262" s="79"/>
      <c r="CO262" s="79"/>
      <c r="CP262" s="79"/>
      <c r="CQ262" s="79"/>
      <c r="CR262" s="79"/>
      <c r="CS262" s="79"/>
      <c r="CT262" s="79"/>
      <c r="CU262" s="79"/>
      <c r="CV262" s="79"/>
      <c r="CW262" s="79"/>
      <c r="CX262" s="79"/>
      <c r="CY262" s="79"/>
      <c r="CZ262" s="79"/>
      <c r="DA262" s="79"/>
      <c r="DB262" s="79"/>
      <c r="DC262" s="79"/>
      <c r="DD262" s="79"/>
      <c r="DE262" s="79"/>
      <c r="DF262" s="79"/>
      <c r="DG262" s="79"/>
      <c r="DH262" s="79"/>
      <c r="DI262" s="79"/>
      <c r="DJ262" s="79"/>
      <c r="DK262" s="79"/>
      <c r="DL262" s="79"/>
      <c r="DM262" s="79"/>
      <c r="DN262" s="79"/>
      <c r="DO262" s="79"/>
      <c r="DP262" s="79"/>
      <c r="DQ262" s="79"/>
      <c r="DR262" s="79"/>
      <c r="DS262" s="79"/>
      <c r="DT262" s="79"/>
      <c r="DU262" s="79"/>
      <c r="DV262" s="79"/>
      <c r="DW262" s="79"/>
      <c r="DX262" s="79"/>
      <c r="DY262" s="79"/>
      <c r="DZ262" s="79"/>
      <c r="EA262" s="79"/>
      <c r="EB262" s="79"/>
      <c r="EC262" s="79"/>
      <c r="ED262" s="79"/>
      <c r="EE262" s="79"/>
      <c r="EF262" s="79"/>
      <c r="EG262" s="79"/>
      <c r="EH262" s="79"/>
      <c r="EI262" s="79"/>
      <c r="EJ262" s="79"/>
      <c r="EK262" s="79"/>
      <c r="EL262" s="79"/>
      <c r="EM262" s="79"/>
      <c r="EN262" s="79"/>
      <c r="EO262" s="79"/>
      <c r="EP262" s="79"/>
      <c r="EQ262" s="79"/>
      <c r="ER262" s="79"/>
      <c r="ES262" s="79"/>
      <c r="ET262" s="79"/>
      <c r="EU262" s="79"/>
      <c r="EV262" s="79"/>
      <c r="EW262" s="79"/>
      <c r="EX262" s="79"/>
      <c r="EY262" s="79"/>
      <c r="EZ262" s="79"/>
      <c r="FA262" s="79"/>
      <c r="FB262" s="79"/>
      <c r="FC262" s="79"/>
      <c r="FD262" s="79"/>
      <c r="FE262" s="79"/>
      <c r="FF262" s="79"/>
      <c r="FG262" s="79"/>
      <c r="FH262" s="79"/>
      <c r="FI262" s="79"/>
      <c r="FJ262" s="79"/>
      <c r="FK262" s="79"/>
      <c r="FL262" s="79"/>
      <c r="FM262" s="79"/>
      <c r="FN262" s="79"/>
      <c r="FO262" s="79"/>
      <c r="FP262" s="79"/>
      <c r="FQ262" s="79"/>
      <c r="FR262" s="79"/>
      <c r="FS262" s="79"/>
      <c r="FT262" s="79"/>
      <c r="FU262" s="79"/>
    </row>
    <row r="263" spans="10:177" s="1" customFormat="1" ht="15.75"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79"/>
      <c r="BR263" s="79"/>
      <c r="BS263" s="79"/>
      <c r="BT263" s="79"/>
      <c r="BU263" s="79"/>
      <c r="BV263" s="79"/>
      <c r="BW263" s="79"/>
      <c r="BX263" s="79"/>
      <c r="BY263" s="79"/>
      <c r="BZ263" s="79"/>
      <c r="CA263" s="79"/>
      <c r="CB263" s="79"/>
      <c r="CC263" s="79"/>
      <c r="CD263" s="79"/>
      <c r="CE263" s="79"/>
      <c r="CF263" s="79"/>
      <c r="CG263" s="79"/>
      <c r="CH263" s="79"/>
      <c r="CI263" s="79"/>
      <c r="CJ263" s="79"/>
      <c r="CK263" s="79"/>
      <c r="CL263" s="79"/>
      <c r="CM263" s="79"/>
      <c r="CN263" s="79"/>
      <c r="CO263" s="79"/>
      <c r="CP263" s="79"/>
      <c r="CQ263" s="79"/>
      <c r="CR263" s="79"/>
      <c r="CS263" s="79"/>
      <c r="CT263" s="79"/>
      <c r="CU263" s="79"/>
      <c r="CV263" s="79"/>
      <c r="CW263" s="79"/>
      <c r="CX263" s="79"/>
      <c r="CY263" s="79"/>
      <c r="CZ263" s="79"/>
      <c r="DA263" s="79"/>
      <c r="DB263" s="79"/>
      <c r="DC263" s="79"/>
      <c r="DD263" s="79"/>
      <c r="DE263" s="79"/>
      <c r="DF263" s="79"/>
      <c r="DG263" s="79"/>
      <c r="DH263" s="79"/>
      <c r="DI263" s="79"/>
      <c r="DJ263" s="79"/>
      <c r="DK263" s="79"/>
      <c r="DL263" s="79"/>
      <c r="DM263" s="79"/>
      <c r="DN263" s="79"/>
      <c r="DO263" s="79"/>
      <c r="DP263" s="79"/>
      <c r="DQ263" s="79"/>
      <c r="DR263" s="79"/>
      <c r="DS263" s="79"/>
      <c r="DT263" s="79"/>
      <c r="DU263" s="79"/>
      <c r="DV263" s="79"/>
      <c r="DW263" s="79"/>
      <c r="DX263" s="79"/>
      <c r="DY263" s="79"/>
      <c r="DZ263" s="79"/>
      <c r="EA263" s="79"/>
      <c r="EB263" s="79"/>
      <c r="EC263" s="79"/>
      <c r="ED263" s="79"/>
      <c r="EE263" s="79"/>
      <c r="EF263" s="79"/>
      <c r="EG263" s="79"/>
      <c r="EH263" s="79"/>
      <c r="EI263" s="79"/>
      <c r="EJ263" s="79"/>
      <c r="EK263" s="79"/>
      <c r="EL263" s="79"/>
      <c r="EM263" s="79"/>
      <c r="EN263" s="79"/>
      <c r="EO263" s="79"/>
      <c r="EP263" s="79"/>
      <c r="EQ263" s="79"/>
      <c r="ER263" s="79"/>
      <c r="ES263" s="79"/>
      <c r="ET263" s="79"/>
      <c r="EU263" s="79"/>
      <c r="EV263" s="79"/>
      <c r="EW263" s="79"/>
      <c r="EX263" s="79"/>
      <c r="EY263" s="79"/>
      <c r="EZ263" s="79"/>
      <c r="FA263" s="79"/>
      <c r="FB263" s="79"/>
      <c r="FC263" s="79"/>
      <c r="FD263" s="79"/>
      <c r="FE263" s="79"/>
      <c r="FF263" s="79"/>
      <c r="FG263" s="79"/>
      <c r="FH263" s="79"/>
      <c r="FI263" s="79"/>
      <c r="FJ263" s="79"/>
      <c r="FK263" s="79"/>
      <c r="FL263" s="79"/>
      <c r="FM263" s="79"/>
      <c r="FN263" s="79"/>
      <c r="FO263" s="79"/>
      <c r="FP263" s="79"/>
      <c r="FQ263" s="79"/>
      <c r="FR263" s="79"/>
      <c r="FS263" s="79"/>
      <c r="FT263" s="79"/>
      <c r="FU263" s="79"/>
    </row>
    <row r="264" spans="10:177" s="1" customFormat="1" ht="15.75"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9"/>
      <c r="BW264" s="79"/>
      <c r="BX264" s="79"/>
      <c r="BY264" s="79"/>
      <c r="BZ264" s="79"/>
      <c r="CA264" s="79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/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/>
      <c r="DB264" s="79"/>
      <c r="DC264" s="79"/>
      <c r="DD264" s="79"/>
      <c r="DE264" s="79"/>
      <c r="DF264" s="79"/>
      <c r="DG264" s="79"/>
      <c r="DH264" s="79"/>
      <c r="DI264" s="79"/>
      <c r="DJ264" s="79"/>
      <c r="DK264" s="79"/>
      <c r="DL264" s="79"/>
      <c r="DM264" s="79"/>
      <c r="DN264" s="79"/>
      <c r="DO264" s="79"/>
      <c r="DP264" s="79"/>
      <c r="DQ264" s="79"/>
      <c r="DR264" s="79"/>
      <c r="DS264" s="79"/>
      <c r="DT264" s="79"/>
      <c r="DU264" s="79"/>
      <c r="DV264" s="79"/>
      <c r="DW264" s="79"/>
      <c r="DX264" s="79"/>
      <c r="DY264" s="79"/>
      <c r="DZ264" s="79"/>
      <c r="EA264" s="79"/>
      <c r="EB264" s="79"/>
      <c r="EC264" s="79"/>
      <c r="ED264" s="79"/>
      <c r="EE264" s="79"/>
      <c r="EF264" s="79"/>
      <c r="EG264" s="79"/>
      <c r="EH264" s="79"/>
      <c r="EI264" s="79"/>
      <c r="EJ264" s="79"/>
      <c r="EK264" s="79"/>
      <c r="EL264" s="79"/>
      <c r="EM264" s="79"/>
      <c r="EN264" s="79"/>
      <c r="EO264" s="79"/>
      <c r="EP264" s="79"/>
      <c r="EQ264" s="79"/>
      <c r="ER264" s="79"/>
      <c r="ES264" s="79"/>
      <c r="ET264" s="79"/>
      <c r="EU264" s="79"/>
      <c r="EV264" s="79"/>
      <c r="EW264" s="79"/>
      <c r="EX264" s="79"/>
      <c r="EY264" s="79"/>
      <c r="EZ264" s="79"/>
      <c r="FA264" s="79"/>
      <c r="FB264" s="79"/>
      <c r="FC264" s="79"/>
      <c r="FD264" s="79"/>
      <c r="FE264" s="79"/>
      <c r="FF264" s="79"/>
      <c r="FG264" s="79"/>
      <c r="FH264" s="79"/>
      <c r="FI264" s="79"/>
      <c r="FJ264" s="79"/>
      <c r="FK264" s="79"/>
      <c r="FL264" s="79"/>
      <c r="FM264" s="79"/>
      <c r="FN264" s="79"/>
      <c r="FO264" s="79"/>
      <c r="FP264" s="79"/>
      <c r="FQ264" s="79"/>
      <c r="FR264" s="79"/>
      <c r="FS264" s="79"/>
      <c r="FT264" s="79"/>
      <c r="FU264" s="79"/>
    </row>
    <row r="265" spans="10:177" s="1" customFormat="1" ht="15.75"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9"/>
      <c r="BW265" s="79"/>
      <c r="BX265" s="79"/>
      <c r="BY265" s="79"/>
      <c r="BZ265" s="79"/>
      <c r="CA265" s="79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/>
      <c r="CP265" s="79"/>
      <c r="CQ265" s="79"/>
      <c r="CR265" s="79"/>
      <c r="CS265" s="79"/>
      <c r="CT265" s="79"/>
      <c r="CU265" s="79"/>
      <c r="CV265" s="79"/>
      <c r="CW265" s="79"/>
      <c r="CX265" s="79"/>
      <c r="CY265" s="79"/>
      <c r="CZ265" s="79"/>
      <c r="DA265" s="79"/>
      <c r="DB265" s="79"/>
      <c r="DC265" s="79"/>
      <c r="DD265" s="79"/>
      <c r="DE265" s="79"/>
      <c r="DF265" s="79"/>
      <c r="DG265" s="79"/>
      <c r="DH265" s="79"/>
      <c r="DI265" s="79"/>
      <c r="DJ265" s="79"/>
      <c r="DK265" s="79"/>
      <c r="DL265" s="79"/>
      <c r="DM265" s="79"/>
      <c r="DN265" s="79"/>
      <c r="DO265" s="79"/>
      <c r="DP265" s="79"/>
      <c r="DQ265" s="79"/>
      <c r="DR265" s="79"/>
      <c r="DS265" s="79"/>
      <c r="DT265" s="79"/>
      <c r="DU265" s="79"/>
      <c r="DV265" s="79"/>
      <c r="DW265" s="79"/>
      <c r="DX265" s="79"/>
      <c r="DY265" s="79"/>
      <c r="DZ265" s="79"/>
      <c r="EA265" s="79"/>
      <c r="EB265" s="79"/>
      <c r="EC265" s="79"/>
      <c r="ED265" s="79"/>
      <c r="EE265" s="79"/>
      <c r="EF265" s="79"/>
      <c r="EG265" s="79"/>
      <c r="EH265" s="79"/>
      <c r="EI265" s="79"/>
      <c r="EJ265" s="79"/>
      <c r="EK265" s="79"/>
      <c r="EL265" s="79"/>
      <c r="EM265" s="79"/>
      <c r="EN265" s="79"/>
      <c r="EO265" s="79"/>
      <c r="EP265" s="79"/>
      <c r="EQ265" s="79"/>
      <c r="ER265" s="79"/>
      <c r="ES265" s="79"/>
      <c r="ET265" s="79"/>
      <c r="EU265" s="79"/>
      <c r="EV265" s="79"/>
      <c r="EW265" s="79"/>
      <c r="EX265" s="79"/>
      <c r="EY265" s="79"/>
      <c r="EZ265" s="79"/>
      <c r="FA265" s="79"/>
      <c r="FB265" s="79"/>
      <c r="FC265" s="79"/>
      <c r="FD265" s="79"/>
      <c r="FE265" s="79"/>
      <c r="FF265" s="79"/>
      <c r="FG265" s="79"/>
      <c r="FH265" s="79"/>
      <c r="FI265" s="79"/>
      <c r="FJ265" s="79"/>
      <c r="FK265" s="79"/>
      <c r="FL265" s="79"/>
      <c r="FM265" s="79"/>
      <c r="FN265" s="79"/>
      <c r="FO265" s="79"/>
      <c r="FP265" s="79"/>
      <c r="FQ265" s="79"/>
      <c r="FR265" s="79"/>
      <c r="FS265" s="79"/>
      <c r="FT265" s="79"/>
      <c r="FU265" s="79"/>
    </row>
    <row r="266" spans="10:177" s="1" customFormat="1" ht="15.75"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79"/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79"/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/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79"/>
      <c r="CQ266" s="79"/>
      <c r="CR266" s="79"/>
      <c r="CS266" s="79"/>
      <c r="CT266" s="79"/>
      <c r="CU266" s="79"/>
      <c r="CV266" s="79"/>
      <c r="CW266" s="79"/>
      <c r="CX266" s="79"/>
      <c r="CY266" s="79"/>
      <c r="CZ266" s="79"/>
      <c r="DA266" s="79"/>
      <c r="DB266" s="79"/>
      <c r="DC266" s="79"/>
      <c r="DD266" s="79"/>
      <c r="DE266" s="79"/>
      <c r="DF266" s="79"/>
      <c r="DG266" s="79"/>
      <c r="DH266" s="79"/>
      <c r="DI266" s="79"/>
      <c r="DJ266" s="79"/>
      <c r="DK266" s="79"/>
      <c r="DL266" s="79"/>
      <c r="DM266" s="79"/>
      <c r="DN266" s="79"/>
      <c r="DO266" s="79"/>
      <c r="DP266" s="79"/>
      <c r="DQ266" s="79"/>
      <c r="DR266" s="79"/>
      <c r="DS266" s="79"/>
      <c r="DT266" s="79"/>
      <c r="DU266" s="79"/>
      <c r="DV266" s="79"/>
      <c r="DW266" s="79"/>
      <c r="DX266" s="79"/>
      <c r="DY266" s="79"/>
      <c r="DZ266" s="79"/>
      <c r="EA266" s="79"/>
      <c r="EB266" s="79"/>
      <c r="EC266" s="79"/>
      <c r="ED266" s="79"/>
      <c r="EE266" s="79"/>
      <c r="EF266" s="79"/>
      <c r="EG266" s="79"/>
      <c r="EH266" s="79"/>
      <c r="EI266" s="79"/>
      <c r="EJ266" s="79"/>
      <c r="EK266" s="79"/>
      <c r="EL266" s="79"/>
      <c r="EM266" s="79"/>
      <c r="EN266" s="79"/>
      <c r="EO266" s="79"/>
      <c r="EP266" s="79"/>
      <c r="EQ266" s="79"/>
      <c r="ER266" s="79"/>
      <c r="ES266" s="79"/>
      <c r="ET266" s="79"/>
      <c r="EU266" s="79"/>
      <c r="EV266" s="79"/>
      <c r="EW266" s="79"/>
      <c r="EX266" s="79"/>
      <c r="EY266" s="79"/>
      <c r="EZ266" s="79"/>
      <c r="FA266" s="79"/>
      <c r="FB266" s="79"/>
      <c r="FC266" s="79"/>
      <c r="FD266" s="79"/>
      <c r="FE266" s="79"/>
      <c r="FF266" s="79"/>
      <c r="FG266" s="79"/>
      <c r="FH266" s="79"/>
      <c r="FI266" s="79"/>
      <c r="FJ266" s="79"/>
      <c r="FK266" s="79"/>
      <c r="FL266" s="79"/>
      <c r="FM266" s="79"/>
      <c r="FN266" s="79"/>
      <c r="FO266" s="79"/>
      <c r="FP266" s="79"/>
      <c r="FQ266" s="79"/>
      <c r="FR266" s="79"/>
      <c r="FS266" s="79"/>
      <c r="FT266" s="79"/>
      <c r="FU266" s="79"/>
    </row>
    <row r="267" spans="10:177" s="1" customFormat="1" ht="15.75"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/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79"/>
      <c r="CQ267" s="79"/>
      <c r="CR267" s="79"/>
      <c r="CS267" s="79"/>
      <c r="CT267" s="79"/>
      <c r="CU267" s="79"/>
      <c r="CV267" s="79"/>
      <c r="CW267" s="79"/>
      <c r="CX267" s="79"/>
      <c r="CY267" s="79"/>
      <c r="CZ267" s="79"/>
      <c r="DA267" s="79"/>
      <c r="DB267" s="79"/>
      <c r="DC267" s="79"/>
      <c r="DD267" s="79"/>
      <c r="DE267" s="79"/>
      <c r="DF267" s="79"/>
      <c r="DG267" s="79"/>
      <c r="DH267" s="79"/>
      <c r="DI267" s="79"/>
      <c r="DJ267" s="79"/>
      <c r="DK267" s="79"/>
      <c r="DL267" s="79"/>
      <c r="DM267" s="79"/>
      <c r="DN267" s="79"/>
      <c r="DO267" s="79"/>
      <c r="DP267" s="79"/>
      <c r="DQ267" s="79"/>
      <c r="DR267" s="79"/>
      <c r="DS267" s="79"/>
      <c r="DT267" s="79"/>
      <c r="DU267" s="79"/>
      <c r="DV267" s="79"/>
      <c r="DW267" s="79"/>
      <c r="DX267" s="79"/>
      <c r="DY267" s="79"/>
      <c r="DZ267" s="79"/>
      <c r="EA267" s="79"/>
      <c r="EB267" s="79"/>
      <c r="EC267" s="79"/>
      <c r="ED267" s="79"/>
      <c r="EE267" s="79"/>
      <c r="EF267" s="79"/>
      <c r="EG267" s="79"/>
      <c r="EH267" s="79"/>
      <c r="EI267" s="79"/>
      <c r="EJ267" s="79"/>
      <c r="EK267" s="79"/>
      <c r="EL267" s="79"/>
      <c r="EM267" s="79"/>
      <c r="EN267" s="79"/>
      <c r="EO267" s="79"/>
      <c r="EP267" s="79"/>
      <c r="EQ267" s="79"/>
      <c r="ER267" s="79"/>
      <c r="ES267" s="79"/>
      <c r="ET267" s="79"/>
      <c r="EU267" s="79"/>
      <c r="EV267" s="79"/>
      <c r="EW267" s="79"/>
      <c r="EX267" s="79"/>
      <c r="EY267" s="79"/>
      <c r="EZ267" s="79"/>
      <c r="FA267" s="79"/>
      <c r="FB267" s="79"/>
      <c r="FC267" s="79"/>
      <c r="FD267" s="79"/>
      <c r="FE267" s="79"/>
      <c r="FF267" s="79"/>
      <c r="FG267" s="79"/>
      <c r="FH267" s="79"/>
      <c r="FI267" s="79"/>
      <c r="FJ267" s="79"/>
      <c r="FK267" s="79"/>
      <c r="FL267" s="79"/>
      <c r="FM267" s="79"/>
      <c r="FN267" s="79"/>
      <c r="FO267" s="79"/>
      <c r="FP267" s="79"/>
      <c r="FQ267" s="79"/>
      <c r="FR267" s="79"/>
      <c r="FS267" s="79"/>
      <c r="FT267" s="79"/>
      <c r="FU267" s="79"/>
    </row>
    <row r="268" spans="10:177" s="1" customFormat="1" ht="15.75"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9"/>
      <c r="BW268" s="79"/>
      <c r="BX268" s="79"/>
      <c r="BY268" s="79"/>
      <c r="BZ268" s="79"/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79"/>
      <c r="CQ268" s="79"/>
      <c r="CR268" s="79"/>
      <c r="CS268" s="79"/>
      <c r="CT268" s="79"/>
      <c r="CU268" s="79"/>
      <c r="CV268" s="79"/>
      <c r="CW268" s="79"/>
      <c r="CX268" s="79"/>
      <c r="CY268" s="79"/>
      <c r="CZ268" s="79"/>
      <c r="DA268" s="79"/>
      <c r="DB268" s="79"/>
      <c r="DC268" s="79"/>
      <c r="DD268" s="79"/>
      <c r="DE268" s="79"/>
      <c r="DF268" s="79"/>
      <c r="DG268" s="79"/>
      <c r="DH268" s="79"/>
      <c r="DI268" s="79"/>
      <c r="DJ268" s="79"/>
      <c r="DK268" s="79"/>
      <c r="DL268" s="79"/>
      <c r="DM268" s="79"/>
      <c r="DN268" s="79"/>
      <c r="DO268" s="79"/>
      <c r="DP268" s="79"/>
      <c r="DQ268" s="79"/>
      <c r="DR268" s="79"/>
      <c r="DS268" s="79"/>
      <c r="DT268" s="79"/>
      <c r="DU268" s="79"/>
      <c r="DV268" s="79"/>
      <c r="DW268" s="79"/>
      <c r="DX268" s="79"/>
      <c r="DY268" s="79"/>
      <c r="DZ268" s="79"/>
      <c r="EA268" s="79"/>
      <c r="EB268" s="79"/>
      <c r="EC268" s="79"/>
      <c r="ED268" s="79"/>
      <c r="EE268" s="79"/>
      <c r="EF268" s="79"/>
      <c r="EG268" s="79"/>
      <c r="EH268" s="79"/>
      <c r="EI268" s="79"/>
      <c r="EJ268" s="79"/>
      <c r="EK268" s="79"/>
      <c r="EL268" s="79"/>
      <c r="EM268" s="79"/>
      <c r="EN268" s="79"/>
      <c r="EO268" s="79"/>
      <c r="EP268" s="79"/>
      <c r="EQ268" s="79"/>
      <c r="ER268" s="79"/>
      <c r="ES268" s="79"/>
      <c r="ET268" s="79"/>
      <c r="EU268" s="79"/>
      <c r="EV268" s="79"/>
      <c r="EW268" s="79"/>
      <c r="EX268" s="79"/>
      <c r="EY268" s="79"/>
      <c r="EZ268" s="79"/>
      <c r="FA268" s="79"/>
      <c r="FB268" s="79"/>
      <c r="FC268" s="79"/>
      <c r="FD268" s="79"/>
      <c r="FE268" s="79"/>
      <c r="FF268" s="79"/>
      <c r="FG268" s="79"/>
      <c r="FH268" s="79"/>
      <c r="FI268" s="79"/>
      <c r="FJ268" s="79"/>
      <c r="FK268" s="79"/>
      <c r="FL268" s="79"/>
      <c r="FM268" s="79"/>
      <c r="FN268" s="79"/>
      <c r="FO268" s="79"/>
      <c r="FP268" s="79"/>
      <c r="FQ268" s="79"/>
      <c r="FR268" s="79"/>
      <c r="FS268" s="79"/>
      <c r="FT268" s="79"/>
      <c r="FU268" s="79"/>
    </row>
    <row r="269" spans="10:177" s="1" customFormat="1" ht="15.75"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79"/>
      <c r="BD269" s="79"/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/>
      <c r="BV269" s="79"/>
      <c r="BW269" s="79"/>
      <c r="BX269" s="79"/>
      <c r="BY269" s="79"/>
      <c r="BZ269" s="79"/>
      <c r="CA269" s="79"/>
      <c r="CB269" s="79"/>
      <c r="CC269" s="79"/>
      <c r="CD269" s="79"/>
      <c r="CE269" s="79"/>
      <c r="CF269" s="79"/>
      <c r="CG269" s="79"/>
      <c r="CH269" s="79"/>
      <c r="CI269" s="79"/>
      <c r="CJ269" s="79"/>
      <c r="CK269" s="79"/>
      <c r="CL269" s="79"/>
      <c r="CM269" s="79"/>
      <c r="CN269" s="79"/>
      <c r="CO269" s="79"/>
      <c r="CP269" s="79"/>
      <c r="CQ269" s="79"/>
      <c r="CR269" s="79"/>
      <c r="CS269" s="79"/>
      <c r="CT269" s="79"/>
      <c r="CU269" s="79"/>
      <c r="CV269" s="79"/>
      <c r="CW269" s="79"/>
      <c r="CX269" s="79"/>
      <c r="CY269" s="79"/>
      <c r="CZ269" s="79"/>
      <c r="DA269" s="79"/>
      <c r="DB269" s="79"/>
      <c r="DC269" s="79"/>
      <c r="DD269" s="79"/>
      <c r="DE269" s="79"/>
      <c r="DF269" s="79"/>
      <c r="DG269" s="79"/>
      <c r="DH269" s="79"/>
      <c r="DI269" s="79"/>
      <c r="DJ269" s="79"/>
      <c r="DK269" s="79"/>
      <c r="DL269" s="79"/>
      <c r="DM269" s="79"/>
      <c r="DN269" s="79"/>
      <c r="DO269" s="79"/>
      <c r="DP269" s="79"/>
      <c r="DQ269" s="79"/>
      <c r="DR269" s="79"/>
      <c r="DS269" s="79"/>
      <c r="DT269" s="79"/>
      <c r="DU269" s="79"/>
      <c r="DV269" s="79"/>
      <c r="DW269" s="79"/>
      <c r="DX269" s="79"/>
      <c r="DY269" s="79"/>
      <c r="DZ269" s="79"/>
      <c r="EA269" s="79"/>
      <c r="EB269" s="79"/>
      <c r="EC269" s="79"/>
      <c r="ED269" s="79"/>
      <c r="EE269" s="79"/>
      <c r="EF269" s="79"/>
      <c r="EG269" s="79"/>
      <c r="EH269" s="79"/>
      <c r="EI269" s="79"/>
      <c r="EJ269" s="79"/>
      <c r="EK269" s="79"/>
      <c r="EL269" s="79"/>
      <c r="EM269" s="79"/>
      <c r="EN269" s="79"/>
      <c r="EO269" s="79"/>
      <c r="EP269" s="79"/>
      <c r="EQ269" s="79"/>
      <c r="ER269" s="79"/>
      <c r="ES269" s="79"/>
      <c r="ET269" s="79"/>
      <c r="EU269" s="79"/>
      <c r="EV269" s="79"/>
      <c r="EW269" s="79"/>
      <c r="EX269" s="79"/>
      <c r="EY269" s="79"/>
      <c r="EZ269" s="79"/>
      <c r="FA269" s="79"/>
      <c r="FB269" s="79"/>
      <c r="FC269" s="79"/>
      <c r="FD269" s="79"/>
      <c r="FE269" s="79"/>
      <c r="FF269" s="79"/>
      <c r="FG269" s="79"/>
      <c r="FH269" s="79"/>
      <c r="FI269" s="79"/>
      <c r="FJ269" s="79"/>
      <c r="FK269" s="79"/>
      <c r="FL269" s="79"/>
      <c r="FM269" s="79"/>
      <c r="FN269" s="79"/>
      <c r="FO269" s="79"/>
      <c r="FP269" s="79"/>
      <c r="FQ269" s="79"/>
      <c r="FR269" s="79"/>
      <c r="FS269" s="79"/>
      <c r="FT269" s="79"/>
      <c r="FU269" s="79"/>
    </row>
    <row r="270" spans="10:177" s="1" customFormat="1" ht="15.75"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79"/>
      <c r="BM270" s="79"/>
      <c r="BN270" s="79"/>
      <c r="BO270" s="79"/>
      <c r="BP270" s="79"/>
      <c r="BQ270" s="79"/>
      <c r="BR270" s="79"/>
      <c r="BS270" s="79"/>
      <c r="BT270" s="79"/>
      <c r="BU270" s="79"/>
      <c r="BV270" s="79"/>
      <c r="BW270" s="79"/>
      <c r="BX270" s="79"/>
      <c r="BY270" s="79"/>
      <c r="BZ270" s="79"/>
      <c r="CA270" s="79"/>
      <c r="CB270" s="79"/>
      <c r="CC270" s="79"/>
      <c r="CD270" s="79"/>
      <c r="CE270" s="79"/>
      <c r="CF270" s="79"/>
      <c r="CG270" s="79"/>
      <c r="CH270" s="79"/>
      <c r="CI270" s="79"/>
      <c r="CJ270" s="79"/>
      <c r="CK270" s="79"/>
      <c r="CL270" s="79"/>
      <c r="CM270" s="79"/>
      <c r="CN270" s="79"/>
      <c r="CO270" s="79"/>
      <c r="CP270" s="79"/>
      <c r="CQ270" s="79"/>
      <c r="CR270" s="79"/>
      <c r="CS270" s="79"/>
      <c r="CT270" s="79"/>
      <c r="CU270" s="79"/>
      <c r="CV270" s="79"/>
      <c r="CW270" s="79"/>
      <c r="CX270" s="79"/>
      <c r="CY270" s="79"/>
      <c r="CZ270" s="79"/>
      <c r="DA270" s="79"/>
      <c r="DB270" s="79"/>
      <c r="DC270" s="79"/>
      <c r="DD270" s="79"/>
      <c r="DE270" s="79"/>
      <c r="DF270" s="79"/>
      <c r="DG270" s="79"/>
      <c r="DH270" s="79"/>
      <c r="DI270" s="79"/>
      <c r="DJ270" s="79"/>
      <c r="DK270" s="79"/>
      <c r="DL270" s="79"/>
      <c r="DM270" s="79"/>
      <c r="DN270" s="79"/>
      <c r="DO270" s="79"/>
      <c r="DP270" s="79"/>
      <c r="DQ270" s="79"/>
      <c r="DR270" s="79"/>
      <c r="DS270" s="79"/>
      <c r="DT270" s="79"/>
      <c r="DU270" s="79"/>
      <c r="DV270" s="79"/>
      <c r="DW270" s="79"/>
      <c r="DX270" s="79"/>
      <c r="DY270" s="79"/>
      <c r="DZ270" s="79"/>
      <c r="EA270" s="79"/>
      <c r="EB270" s="79"/>
      <c r="EC270" s="79"/>
      <c r="ED270" s="79"/>
      <c r="EE270" s="79"/>
      <c r="EF270" s="79"/>
      <c r="EG270" s="79"/>
      <c r="EH270" s="79"/>
      <c r="EI270" s="79"/>
      <c r="EJ270" s="79"/>
      <c r="EK270" s="79"/>
      <c r="EL270" s="79"/>
      <c r="EM270" s="79"/>
      <c r="EN270" s="79"/>
      <c r="EO270" s="79"/>
      <c r="EP270" s="79"/>
      <c r="EQ270" s="79"/>
      <c r="ER270" s="79"/>
      <c r="ES270" s="79"/>
      <c r="ET270" s="79"/>
      <c r="EU270" s="79"/>
      <c r="EV270" s="79"/>
      <c r="EW270" s="79"/>
      <c r="EX270" s="79"/>
      <c r="EY270" s="79"/>
      <c r="EZ270" s="79"/>
      <c r="FA270" s="79"/>
      <c r="FB270" s="79"/>
      <c r="FC270" s="79"/>
      <c r="FD270" s="79"/>
      <c r="FE270" s="79"/>
      <c r="FF270" s="79"/>
      <c r="FG270" s="79"/>
      <c r="FH270" s="79"/>
      <c r="FI270" s="79"/>
      <c r="FJ270" s="79"/>
      <c r="FK270" s="79"/>
      <c r="FL270" s="79"/>
      <c r="FM270" s="79"/>
      <c r="FN270" s="79"/>
      <c r="FO270" s="79"/>
      <c r="FP270" s="79"/>
      <c r="FQ270" s="79"/>
      <c r="FR270" s="79"/>
      <c r="FS270" s="79"/>
      <c r="FT270" s="79"/>
      <c r="FU270" s="79"/>
    </row>
    <row r="271" spans="10:177" s="1" customFormat="1" ht="15.75"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  <c r="AX271" s="79"/>
      <c r="AY271" s="79"/>
      <c r="AZ271" s="79"/>
      <c r="BA271" s="79"/>
      <c r="BB271" s="79"/>
      <c r="BC271" s="79"/>
      <c r="BD271" s="79"/>
      <c r="BE271" s="79"/>
      <c r="BF271" s="79"/>
      <c r="BG271" s="79"/>
      <c r="BH271" s="79"/>
      <c r="BI271" s="79"/>
      <c r="BJ271" s="79"/>
      <c r="BK271" s="79"/>
      <c r="BL271" s="79"/>
      <c r="BM271" s="79"/>
      <c r="BN271" s="79"/>
      <c r="BO271" s="79"/>
      <c r="BP271" s="79"/>
      <c r="BQ271" s="79"/>
      <c r="BR271" s="79"/>
      <c r="BS271" s="79"/>
      <c r="BT271" s="79"/>
      <c r="BU271" s="79"/>
      <c r="BV271" s="79"/>
      <c r="BW271" s="79"/>
      <c r="BX271" s="79"/>
      <c r="BY271" s="79"/>
      <c r="BZ271" s="79"/>
      <c r="CA271" s="79"/>
      <c r="CB271" s="79"/>
      <c r="CC271" s="79"/>
      <c r="CD271" s="79"/>
      <c r="CE271" s="79"/>
      <c r="CF271" s="79"/>
      <c r="CG271" s="79"/>
      <c r="CH271" s="79"/>
      <c r="CI271" s="79"/>
      <c r="CJ271" s="79"/>
      <c r="CK271" s="79"/>
      <c r="CL271" s="79"/>
      <c r="CM271" s="79"/>
      <c r="CN271" s="79"/>
      <c r="CO271" s="79"/>
      <c r="CP271" s="79"/>
      <c r="CQ271" s="79"/>
      <c r="CR271" s="79"/>
      <c r="CS271" s="79"/>
      <c r="CT271" s="79"/>
      <c r="CU271" s="79"/>
      <c r="CV271" s="79"/>
      <c r="CW271" s="79"/>
      <c r="CX271" s="79"/>
      <c r="CY271" s="79"/>
      <c r="CZ271" s="79"/>
      <c r="DA271" s="79"/>
      <c r="DB271" s="79"/>
      <c r="DC271" s="79"/>
      <c r="DD271" s="79"/>
      <c r="DE271" s="79"/>
      <c r="DF271" s="79"/>
      <c r="DG271" s="79"/>
      <c r="DH271" s="79"/>
      <c r="DI271" s="79"/>
      <c r="DJ271" s="79"/>
      <c r="DK271" s="79"/>
      <c r="DL271" s="79"/>
      <c r="DM271" s="79"/>
      <c r="DN271" s="79"/>
      <c r="DO271" s="79"/>
      <c r="DP271" s="79"/>
      <c r="DQ271" s="79"/>
      <c r="DR271" s="79"/>
      <c r="DS271" s="79"/>
      <c r="DT271" s="79"/>
      <c r="DU271" s="79"/>
      <c r="DV271" s="79"/>
      <c r="DW271" s="79"/>
      <c r="DX271" s="79"/>
      <c r="DY271" s="79"/>
      <c r="DZ271" s="79"/>
      <c r="EA271" s="79"/>
      <c r="EB271" s="79"/>
      <c r="EC271" s="79"/>
      <c r="ED271" s="79"/>
      <c r="EE271" s="79"/>
      <c r="EF271" s="79"/>
      <c r="EG271" s="79"/>
      <c r="EH271" s="79"/>
      <c r="EI271" s="79"/>
      <c r="EJ271" s="79"/>
      <c r="EK271" s="79"/>
      <c r="EL271" s="79"/>
      <c r="EM271" s="79"/>
      <c r="EN271" s="79"/>
      <c r="EO271" s="79"/>
      <c r="EP271" s="79"/>
      <c r="EQ271" s="79"/>
      <c r="ER271" s="79"/>
      <c r="ES271" s="79"/>
      <c r="ET271" s="79"/>
      <c r="EU271" s="79"/>
      <c r="EV271" s="79"/>
      <c r="EW271" s="79"/>
      <c r="EX271" s="79"/>
      <c r="EY271" s="79"/>
      <c r="EZ271" s="79"/>
      <c r="FA271" s="79"/>
      <c r="FB271" s="79"/>
      <c r="FC271" s="79"/>
      <c r="FD271" s="79"/>
      <c r="FE271" s="79"/>
      <c r="FF271" s="79"/>
      <c r="FG271" s="79"/>
      <c r="FH271" s="79"/>
      <c r="FI271" s="79"/>
      <c r="FJ271" s="79"/>
      <c r="FK271" s="79"/>
      <c r="FL271" s="79"/>
      <c r="FM271" s="79"/>
      <c r="FN271" s="79"/>
      <c r="FO271" s="79"/>
      <c r="FP271" s="79"/>
      <c r="FQ271" s="79"/>
      <c r="FR271" s="79"/>
      <c r="FS271" s="79"/>
      <c r="FT271" s="79"/>
      <c r="FU271" s="79"/>
    </row>
    <row r="272" spans="10:177" s="1" customFormat="1" ht="15.75"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  <c r="AX272" s="79"/>
      <c r="AY272" s="79"/>
      <c r="AZ272" s="79"/>
      <c r="BA272" s="79"/>
      <c r="BB272" s="79"/>
      <c r="BC272" s="79"/>
      <c r="BD272" s="79"/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  <c r="BU272" s="79"/>
      <c r="BV272" s="79"/>
      <c r="BW272" s="79"/>
      <c r="BX272" s="79"/>
      <c r="BY272" s="79"/>
      <c r="BZ272" s="79"/>
      <c r="CA272" s="79"/>
      <c r="CB272" s="79"/>
      <c r="CC272" s="79"/>
      <c r="CD272" s="79"/>
      <c r="CE272" s="79"/>
      <c r="CF272" s="79"/>
      <c r="CG272" s="79"/>
      <c r="CH272" s="79"/>
      <c r="CI272" s="79"/>
      <c r="CJ272" s="79"/>
      <c r="CK272" s="79"/>
      <c r="CL272" s="79"/>
      <c r="CM272" s="79"/>
      <c r="CN272" s="79"/>
      <c r="CO272" s="79"/>
      <c r="CP272" s="79"/>
      <c r="CQ272" s="79"/>
      <c r="CR272" s="79"/>
      <c r="CS272" s="79"/>
      <c r="CT272" s="79"/>
      <c r="CU272" s="79"/>
      <c r="CV272" s="79"/>
      <c r="CW272" s="79"/>
      <c r="CX272" s="79"/>
      <c r="CY272" s="79"/>
      <c r="CZ272" s="79"/>
      <c r="DA272" s="79"/>
      <c r="DB272" s="79"/>
      <c r="DC272" s="79"/>
      <c r="DD272" s="79"/>
      <c r="DE272" s="79"/>
      <c r="DF272" s="79"/>
      <c r="DG272" s="79"/>
      <c r="DH272" s="79"/>
      <c r="DI272" s="79"/>
      <c r="DJ272" s="79"/>
      <c r="DK272" s="79"/>
      <c r="DL272" s="79"/>
      <c r="DM272" s="79"/>
      <c r="DN272" s="79"/>
      <c r="DO272" s="79"/>
      <c r="DP272" s="79"/>
      <c r="DQ272" s="79"/>
      <c r="DR272" s="79"/>
      <c r="DS272" s="79"/>
      <c r="DT272" s="79"/>
      <c r="DU272" s="79"/>
      <c r="DV272" s="79"/>
      <c r="DW272" s="79"/>
      <c r="DX272" s="79"/>
      <c r="DY272" s="79"/>
      <c r="DZ272" s="79"/>
      <c r="EA272" s="79"/>
      <c r="EB272" s="79"/>
      <c r="EC272" s="79"/>
      <c r="ED272" s="79"/>
      <c r="EE272" s="79"/>
      <c r="EF272" s="79"/>
      <c r="EG272" s="79"/>
      <c r="EH272" s="79"/>
      <c r="EI272" s="79"/>
      <c r="EJ272" s="79"/>
      <c r="EK272" s="79"/>
      <c r="EL272" s="79"/>
      <c r="EM272" s="79"/>
      <c r="EN272" s="79"/>
      <c r="EO272" s="79"/>
      <c r="EP272" s="79"/>
      <c r="EQ272" s="79"/>
      <c r="ER272" s="79"/>
      <c r="ES272" s="79"/>
      <c r="ET272" s="79"/>
      <c r="EU272" s="79"/>
      <c r="EV272" s="79"/>
      <c r="EW272" s="79"/>
      <c r="EX272" s="79"/>
      <c r="EY272" s="79"/>
      <c r="EZ272" s="79"/>
      <c r="FA272" s="79"/>
      <c r="FB272" s="79"/>
      <c r="FC272" s="79"/>
      <c r="FD272" s="79"/>
      <c r="FE272" s="79"/>
      <c r="FF272" s="79"/>
      <c r="FG272" s="79"/>
      <c r="FH272" s="79"/>
      <c r="FI272" s="79"/>
      <c r="FJ272" s="79"/>
      <c r="FK272" s="79"/>
      <c r="FL272" s="79"/>
      <c r="FM272" s="79"/>
      <c r="FN272" s="79"/>
      <c r="FO272" s="79"/>
      <c r="FP272" s="79"/>
      <c r="FQ272" s="79"/>
      <c r="FR272" s="79"/>
      <c r="FS272" s="79"/>
      <c r="FT272" s="79"/>
      <c r="FU272" s="79"/>
    </row>
    <row r="273" spans="10:177" s="1" customFormat="1" ht="15.75"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79"/>
      <c r="AY273" s="79"/>
      <c r="AZ273" s="79"/>
      <c r="BA273" s="79"/>
      <c r="BB273" s="79"/>
      <c r="BC273" s="79"/>
      <c r="BD273" s="79"/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/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79"/>
      <c r="CQ273" s="79"/>
      <c r="CR273" s="79"/>
      <c r="CS273" s="79"/>
      <c r="CT273" s="79"/>
      <c r="CU273" s="79"/>
      <c r="CV273" s="79"/>
      <c r="CW273" s="79"/>
      <c r="CX273" s="79"/>
      <c r="CY273" s="79"/>
      <c r="CZ273" s="79"/>
      <c r="DA273" s="79"/>
      <c r="DB273" s="79"/>
      <c r="DC273" s="79"/>
      <c r="DD273" s="79"/>
      <c r="DE273" s="79"/>
      <c r="DF273" s="79"/>
      <c r="DG273" s="79"/>
      <c r="DH273" s="79"/>
      <c r="DI273" s="79"/>
      <c r="DJ273" s="79"/>
      <c r="DK273" s="79"/>
      <c r="DL273" s="79"/>
      <c r="DM273" s="79"/>
      <c r="DN273" s="79"/>
      <c r="DO273" s="79"/>
      <c r="DP273" s="79"/>
      <c r="DQ273" s="79"/>
      <c r="DR273" s="79"/>
      <c r="DS273" s="79"/>
      <c r="DT273" s="79"/>
      <c r="DU273" s="79"/>
      <c r="DV273" s="79"/>
      <c r="DW273" s="79"/>
      <c r="DX273" s="79"/>
      <c r="DY273" s="79"/>
      <c r="DZ273" s="79"/>
      <c r="EA273" s="79"/>
      <c r="EB273" s="79"/>
      <c r="EC273" s="79"/>
      <c r="ED273" s="79"/>
      <c r="EE273" s="79"/>
      <c r="EF273" s="79"/>
      <c r="EG273" s="79"/>
      <c r="EH273" s="79"/>
      <c r="EI273" s="79"/>
      <c r="EJ273" s="79"/>
      <c r="EK273" s="79"/>
      <c r="EL273" s="79"/>
      <c r="EM273" s="79"/>
      <c r="EN273" s="79"/>
      <c r="EO273" s="79"/>
      <c r="EP273" s="79"/>
      <c r="EQ273" s="79"/>
      <c r="ER273" s="79"/>
      <c r="ES273" s="79"/>
      <c r="ET273" s="79"/>
      <c r="EU273" s="79"/>
      <c r="EV273" s="79"/>
      <c r="EW273" s="79"/>
      <c r="EX273" s="79"/>
      <c r="EY273" s="79"/>
      <c r="EZ273" s="79"/>
      <c r="FA273" s="79"/>
      <c r="FB273" s="79"/>
      <c r="FC273" s="79"/>
      <c r="FD273" s="79"/>
      <c r="FE273" s="79"/>
      <c r="FF273" s="79"/>
      <c r="FG273" s="79"/>
      <c r="FH273" s="79"/>
      <c r="FI273" s="79"/>
      <c r="FJ273" s="79"/>
      <c r="FK273" s="79"/>
      <c r="FL273" s="79"/>
      <c r="FM273" s="79"/>
      <c r="FN273" s="79"/>
      <c r="FO273" s="79"/>
      <c r="FP273" s="79"/>
      <c r="FQ273" s="79"/>
      <c r="FR273" s="79"/>
      <c r="FS273" s="79"/>
      <c r="FT273" s="79"/>
      <c r="FU273" s="79"/>
    </row>
    <row r="274" spans="10:177" s="1" customFormat="1" ht="15.75"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79"/>
      <c r="AJ274" s="79"/>
      <c r="AK274" s="79"/>
      <c r="AL274" s="79"/>
      <c r="AM274" s="79"/>
      <c r="AN274" s="79"/>
      <c r="AO274" s="79"/>
      <c r="AP274" s="79"/>
      <c r="AQ274" s="79"/>
      <c r="AR274" s="79"/>
      <c r="AS274" s="79"/>
      <c r="AT274" s="79"/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/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79"/>
      <c r="CQ274" s="79"/>
      <c r="CR274" s="79"/>
      <c r="CS274" s="79"/>
      <c r="CT274" s="79"/>
      <c r="CU274" s="79"/>
      <c r="CV274" s="79"/>
      <c r="CW274" s="79"/>
      <c r="CX274" s="79"/>
      <c r="CY274" s="79"/>
      <c r="CZ274" s="79"/>
      <c r="DA274" s="79"/>
      <c r="DB274" s="79"/>
      <c r="DC274" s="79"/>
      <c r="DD274" s="79"/>
      <c r="DE274" s="79"/>
      <c r="DF274" s="79"/>
      <c r="DG274" s="79"/>
      <c r="DH274" s="79"/>
      <c r="DI274" s="79"/>
      <c r="DJ274" s="79"/>
      <c r="DK274" s="79"/>
      <c r="DL274" s="79"/>
      <c r="DM274" s="79"/>
      <c r="DN274" s="79"/>
      <c r="DO274" s="79"/>
      <c r="DP274" s="79"/>
      <c r="DQ274" s="79"/>
      <c r="DR274" s="79"/>
      <c r="DS274" s="79"/>
      <c r="DT274" s="79"/>
      <c r="DU274" s="79"/>
      <c r="DV274" s="79"/>
      <c r="DW274" s="79"/>
      <c r="DX274" s="79"/>
      <c r="DY274" s="79"/>
      <c r="DZ274" s="79"/>
      <c r="EA274" s="79"/>
      <c r="EB274" s="79"/>
      <c r="EC274" s="79"/>
      <c r="ED274" s="79"/>
      <c r="EE274" s="79"/>
      <c r="EF274" s="79"/>
      <c r="EG274" s="79"/>
      <c r="EH274" s="79"/>
      <c r="EI274" s="79"/>
      <c r="EJ274" s="79"/>
      <c r="EK274" s="79"/>
      <c r="EL274" s="79"/>
      <c r="EM274" s="79"/>
      <c r="EN274" s="79"/>
      <c r="EO274" s="79"/>
      <c r="EP274" s="79"/>
      <c r="EQ274" s="79"/>
      <c r="ER274" s="79"/>
      <c r="ES274" s="79"/>
      <c r="ET274" s="79"/>
      <c r="EU274" s="79"/>
      <c r="EV274" s="79"/>
      <c r="EW274" s="79"/>
      <c r="EX274" s="79"/>
      <c r="EY274" s="79"/>
      <c r="EZ274" s="79"/>
      <c r="FA274" s="79"/>
      <c r="FB274" s="79"/>
      <c r="FC274" s="79"/>
      <c r="FD274" s="79"/>
      <c r="FE274" s="79"/>
      <c r="FF274" s="79"/>
      <c r="FG274" s="79"/>
      <c r="FH274" s="79"/>
      <c r="FI274" s="79"/>
      <c r="FJ274" s="79"/>
      <c r="FK274" s="79"/>
      <c r="FL274" s="79"/>
      <c r="FM274" s="79"/>
      <c r="FN274" s="79"/>
      <c r="FO274" s="79"/>
      <c r="FP274" s="79"/>
      <c r="FQ274" s="79"/>
      <c r="FR274" s="79"/>
      <c r="FS274" s="79"/>
      <c r="FT274" s="79"/>
      <c r="FU274" s="79"/>
    </row>
    <row r="275" spans="10:177" s="1" customFormat="1" ht="15.75"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AW275" s="79"/>
      <c r="AX275" s="79"/>
      <c r="AY275" s="79"/>
      <c r="AZ275" s="79"/>
      <c r="BA275" s="79"/>
      <c r="BB275" s="79"/>
      <c r="BC275" s="79"/>
      <c r="BD275" s="79"/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/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79"/>
      <c r="CQ275" s="79"/>
      <c r="CR275" s="79"/>
      <c r="CS275" s="79"/>
      <c r="CT275" s="79"/>
      <c r="CU275" s="79"/>
      <c r="CV275" s="79"/>
      <c r="CW275" s="79"/>
      <c r="CX275" s="79"/>
      <c r="CY275" s="79"/>
      <c r="CZ275" s="79"/>
      <c r="DA275" s="79"/>
      <c r="DB275" s="79"/>
      <c r="DC275" s="79"/>
      <c r="DD275" s="79"/>
      <c r="DE275" s="79"/>
      <c r="DF275" s="79"/>
      <c r="DG275" s="79"/>
      <c r="DH275" s="79"/>
      <c r="DI275" s="79"/>
      <c r="DJ275" s="79"/>
      <c r="DK275" s="79"/>
      <c r="DL275" s="79"/>
      <c r="DM275" s="79"/>
      <c r="DN275" s="79"/>
      <c r="DO275" s="79"/>
      <c r="DP275" s="79"/>
      <c r="DQ275" s="79"/>
      <c r="DR275" s="79"/>
      <c r="DS275" s="79"/>
      <c r="DT275" s="79"/>
      <c r="DU275" s="79"/>
      <c r="DV275" s="79"/>
      <c r="DW275" s="79"/>
      <c r="DX275" s="79"/>
      <c r="DY275" s="79"/>
      <c r="DZ275" s="79"/>
      <c r="EA275" s="79"/>
      <c r="EB275" s="79"/>
      <c r="EC275" s="79"/>
      <c r="ED275" s="79"/>
      <c r="EE275" s="79"/>
      <c r="EF275" s="79"/>
      <c r="EG275" s="79"/>
      <c r="EH275" s="79"/>
      <c r="EI275" s="79"/>
      <c r="EJ275" s="79"/>
      <c r="EK275" s="79"/>
      <c r="EL275" s="79"/>
      <c r="EM275" s="79"/>
      <c r="EN275" s="79"/>
      <c r="EO275" s="79"/>
      <c r="EP275" s="79"/>
      <c r="EQ275" s="79"/>
      <c r="ER275" s="79"/>
      <c r="ES275" s="79"/>
      <c r="ET275" s="79"/>
      <c r="EU275" s="79"/>
      <c r="EV275" s="79"/>
      <c r="EW275" s="79"/>
      <c r="EX275" s="79"/>
      <c r="EY275" s="79"/>
      <c r="EZ275" s="79"/>
      <c r="FA275" s="79"/>
      <c r="FB275" s="79"/>
      <c r="FC275" s="79"/>
      <c r="FD275" s="79"/>
      <c r="FE275" s="79"/>
      <c r="FF275" s="79"/>
      <c r="FG275" s="79"/>
      <c r="FH275" s="79"/>
      <c r="FI275" s="79"/>
      <c r="FJ275" s="79"/>
      <c r="FK275" s="79"/>
      <c r="FL275" s="79"/>
      <c r="FM275" s="79"/>
      <c r="FN275" s="79"/>
      <c r="FO275" s="79"/>
      <c r="FP275" s="79"/>
      <c r="FQ275" s="79"/>
      <c r="FR275" s="79"/>
      <c r="FS275" s="79"/>
      <c r="FT275" s="79"/>
      <c r="FU275" s="79"/>
    </row>
    <row r="276" spans="10:177" s="1" customFormat="1" ht="15.75"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79"/>
      <c r="AJ276" s="79"/>
      <c r="AK276" s="79"/>
      <c r="AL276" s="79"/>
      <c r="AM276" s="79"/>
      <c r="AN276" s="79"/>
      <c r="AO276" s="79"/>
      <c r="AP276" s="79"/>
      <c r="AQ276" s="79"/>
      <c r="AR276" s="79"/>
      <c r="AS276" s="79"/>
      <c r="AT276" s="79"/>
      <c r="AU276" s="79"/>
      <c r="AV276" s="79"/>
      <c r="AW276" s="79"/>
      <c r="AX276" s="79"/>
      <c r="AY276" s="79"/>
      <c r="AZ276" s="79"/>
      <c r="BA276" s="79"/>
      <c r="BB276" s="79"/>
      <c r="BC276" s="79"/>
      <c r="BD276" s="79"/>
      <c r="BE276" s="79"/>
      <c r="BF276" s="79"/>
      <c r="BG276" s="79"/>
      <c r="BH276" s="79"/>
      <c r="BI276" s="79"/>
      <c r="BJ276" s="79"/>
      <c r="BK276" s="79"/>
      <c r="BL276" s="79"/>
      <c r="BM276" s="79"/>
      <c r="BN276" s="79"/>
      <c r="BO276" s="79"/>
      <c r="BP276" s="79"/>
      <c r="BQ276" s="79"/>
      <c r="BR276" s="79"/>
      <c r="BS276" s="79"/>
      <c r="BT276" s="79"/>
      <c r="BU276" s="79"/>
      <c r="BV276" s="79"/>
      <c r="BW276" s="79"/>
      <c r="BX276" s="79"/>
      <c r="BY276" s="79"/>
      <c r="BZ276" s="79"/>
      <c r="CA276" s="79"/>
      <c r="CB276" s="79"/>
      <c r="CC276" s="79"/>
      <c r="CD276" s="79"/>
      <c r="CE276" s="79"/>
      <c r="CF276" s="79"/>
      <c r="CG276" s="79"/>
      <c r="CH276" s="79"/>
      <c r="CI276" s="79"/>
      <c r="CJ276" s="79"/>
      <c r="CK276" s="79"/>
      <c r="CL276" s="79"/>
      <c r="CM276" s="79"/>
      <c r="CN276" s="79"/>
      <c r="CO276" s="79"/>
      <c r="CP276" s="79"/>
      <c r="CQ276" s="79"/>
      <c r="CR276" s="79"/>
      <c r="CS276" s="79"/>
      <c r="CT276" s="79"/>
      <c r="CU276" s="79"/>
      <c r="CV276" s="79"/>
      <c r="CW276" s="79"/>
      <c r="CX276" s="79"/>
      <c r="CY276" s="79"/>
      <c r="CZ276" s="79"/>
      <c r="DA276" s="79"/>
      <c r="DB276" s="79"/>
      <c r="DC276" s="79"/>
      <c r="DD276" s="79"/>
      <c r="DE276" s="79"/>
      <c r="DF276" s="79"/>
      <c r="DG276" s="79"/>
      <c r="DH276" s="79"/>
      <c r="DI276" s="79"/>
      <c r="DJ276" s="79"/>
      <c r="DK276" s="79"/>
      <c r="DL276" s="79"/>
      <c r="DM276" s="79"/>
      <c r="DN276" s="79"/>
      <c r="DO276" s="79"/>
      <c r="DP276" s="79"/>
      <c r="DQ276" s="79"/>
      <c r="DR276" s="79"/>
      <c r="DS276" s="79"/>
      <c r="DT276" s="79"/>
      <c r="DU276" s="79"/>
      <c r="DV276" s="79"/>
      <c r="DW276" s="79"/>
      <c r="DX276" s="79"/>
      <c r="DY276" s="79"/>
      <c r="DZ276" s="79"/>
      <c r="EA276" s="79"/>
      <c r="EB276" s="79"/>
      <c r="EC276" s="79"/>
      <c r="ED276" s="79"/>
      <c r="EE276" s="79"/>
      <c r="EF276" s="79"/>
      <c r="EG276" s="79"/>
      <c r="EH276" s="79"/>
      <c r="EI276" s="79"/>
      <c r="EJ276" s="79"/>
      <c r="EK276" s="79"/>
      <c r="EL276" s="79"/>
      <c r="EM276" s="79"/>
      <c r="EN276" s="79"/>
      <c r="EO276" s="79"/>
      <c r="EP276" s="79"/>
      <c r="EQ276" s="79"/>
      <c r="ER276" s="79"/>
      <c r="ES276" s="79"/>
      <c r="ET276" s="79"/>
      <c r="EU276" s="79"/>
      <c r="EV276" s="79"/>
      <c r="EW276" s="79"/>
      <c r="EX276" s="79"/>
      <c r="EY276" s="79"/>
      <c r="EZ276" s="79"/>
      <c r="FA276" s="79"/>
      <c r="FB276" s="79"/>
      <c r="FC276" s="79"/>
      <c r="FD276" s="79"/>
      <c r="FE276" s="79"/>
      <c r="FF276" s="79"/>
      <c r="FG276" s="79"/>
      <c r="FH276" s="79"/>
      <c r="FI276" s="79"/>
      <c r="FJ276" s="79"/>
      <c r="FK276" s="79"/>
      <c r="FL276" s="79"/>
      <c r="FM276" s="79"/>
      <c r="FN276" s="79"/>
      <c r="FO276" s="79"/>
      <c r="FP276" s="79"/>
      <c r="FQ276" s="79"/>
      <c r="FR276" s="79"/>
      <c r="FS276" s="79"/>
      <c r="FT276" s="79"/>
      <c r="FU276" s="79"/>
    </row>
    <row r="277" spans="10:177" s="1" customFormat="1" ht="15.75"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/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/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E277" s="79"/>
      <c r="DF277" s="79"/>
      <c r="DG277" s="79"/>
      <c r="DH277" s="79"/>
      <c r="DI277" s="79"/>
      <c r="DJ277" s="79"/>
      <c r="DK277" s="79"/>
      <c r="DL277" s="79"/>
      <c r="DM277" s="79"/>
      <c r="DN277" s="79"/>
      <c r="DO277" s="79"/>
      <c r="DP277" s="79"/>
      <c r="DQ277" s="79"/>
      <c r="DR277" s="79"/>
      <c r="DS277" s="79"/>
      <c r="DT277" s="79"/>
      <c r="DU277" s="79"/>
      <c r="DV277" s="79"/>
      <c r="DW277" s="79"/>
      <c r="DX277" s="79"/>
      <c r="DY277" s="79"/>
      <c r="DZ277" s="79"/>
      <c r="EA277" s="79"/>
      <c r="EB277" s="79"/>
      <c r="EC277" s="79"/>
      <c r="ED277" s="79"/>
      <c r="EE277" s="79"/>
      <c r="EF277" s="79"/>
      <c r="EG277" s="79"/>
      <c r="EH277" s="79"/>
      <c r="EI277" s="79"/>
      <c r="EJ277" s="79"/>
      <c r="EK277" s="79"/>
      <c r="EL277" s="79"/>
      <c r="EM277" s="79"/>
      <c r="EN277" s="79"/>
      <c r="EO277" s="79"/>
      <c r="EP277" s="79"/>
      <c r="EQ277" s="79"/>
      <c r="ER277" s="79"/>
      <c r="ES277" s="79"/>
      <c r="ET277" s="79"/>
      <c r="EU277" s="79"/>
      <c r="EV277" s="79"/>
      <c r="EW277" s="79"/>
      <c r="EX277" s="79"/>
      <c r="EY277" s="79"/>
      <c r="EZ277" s="79"/>
      <c r="FA277" s="79"/>
      <c r="FB277" s="79"/>
      <c r="FC277" s="79"/>
      <c r="FD277" s="79"/>
      <c r="FE277" s="79"/>
      <c r="FF277" s="79"/>
      <c r="FG277" s="79"/>
      <c r="FH277" s="79"/>
      <c r="FI277" s="79"/>
      <c r="FJ277" s="79"/>
      <c r="FK277" s="79"/>
      <c r="FL277" s="79"/>
      <c r="FM277" s="79"/>
      <c r="FN277" s="79"/>
      <c r="FO277" s="79"/>
      <c r="FP277" s="79"/>
      <c r="FQ277" s="79"/>
      <c r="FR277" s="79"/>
      <c r="FS277" s="79"/>
      <c r="FT277" s="79"/>
      <c r="FU277" s="79"/>
    </row>
    <row r="278" spans="10:177" s="1" customFormat="1" ht="15.75"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AW278" s="79"/>
      <c r="AX278" s="79"/>
      <c r="AY278" s="79"/>
      <c r="AZ278" s="79"/>
      <c r="BA278" s="79"/>
      <c r="BB278" s="79"/>
      <c r="BC278" s="79"/>
      <c r="BD278" s="79"/>
      <c r="BE278" s="79"/>
      <c r="BF278" s="79"/>
      <c r="BG278" s="79"/>
      <c r="BH278" s="79"/>
      <c r="BI278" s="79"/>
      <c r="BJ278" s="79"/>
      <c r="BK278" s="79"/>
      <c r="BL278" s="79"/>
      <c r="BM278" s="79"/>
      <c r="BN278" s="79"/>
      <c r="BO278" s="79"/>
      <c r="BP278" s="79"/>
      <c r="BQ278" s="79"/>
      <c r="BR278" s="79"/>
      <c r="BS278" s="79"/>
      <c r="BT278" s="79"/>
      <c r="BU278" s="79"/>
      <c r="BV278" s="79"/>
      <c r="BW278" s="79"/>
      <c r="BX278" s="79"/>
      <c r="BY278" s="79"/>
      <c r="BZ278" s="79"/>
      <c r="CA278" s="79"/>
      <c r="CB278" s="79"/>
      <c r="CC278" s="79"/>
      <c r="CD278" s="79"/>
      <c r="CE278" s="79"/>
      <c r="CF278" s="79"/>
      <c r="CG278" s="79"/>
      <c r="CH278" s="79"/>
      <c r="CI278" s="79"/>
      <c r="CJ278" s="79"/>
      <c r="CK278" s="79"/>
      <c r="CL278" s="79"/>
      <c r="CM278" s="79"/>
      <c r="CN278" s="79"/>
      <c r="CO278" s="79"/>
      <c r="CP278" s="79"/>
      <c r="CQ278" s="79"/>
      <c r="CR278" s="79"/>
      <c r="CS278" s="79"/>
      <c r="CT278" s="79"/>
      <c r="CU278" s="79"/>
      <c r="CV278" s="79"/>
      <c r="CW278" s="79"/>
      <c r="CX278" s="79"/>
      <c r="CY278" s="79"/>
      <c r="CZ278" s="79"/>
      <c r="DA278" s="79"/>
      <c r="DB278" s="79"/>
      <c r="DC278" s="79"/>
      <c r="DD278" s="79"/>
      <c r="DE278" s="79"/>
      <c r="DF278" s="79"/>
      <c r="DG278" s="79"/>
      <c r="DH278" s="79"/>
      <c r="DI278" s="79"/>
      <c r="DJ278" s="79"/>
      <c r="DK278" s="79"/>
      <c r="DL278" s="79"/>
      <c r="DM278" s="79"/>
      <c r="DN278" s="79"/>
      <c r="DO278" s="79"/>
      <c r="DP278" s="79"/>
      <c r="DQ278" s="79"/>
      <c r="DR278" s="79"/>
      <c r="DS278" s="79"/>
      <c r="DT278" s="79"/>
      <c r="DU278" s="79"/>
      <c r="DV278" s="79"/>
      <c r="DW278" s="79"/>
      <c r="DX278" s="79"/>
      <c r="DY278" s="79"/>
      <c r="DZ278" s="79"/>
      <c r="EA278" s="79"/>
      <c r="EB278" s="79"/>
      <c r="EC278" s="79"/>
      <c r="ED278" s="79"/>
      <c r="EE278" s="79"/>
      <c r="EF278" s="79"/>
      <c r="EG278" s="79"/>
      <c r="EH278" s="79"/>
      <c r="EI278" s="79"/>
      <c r="EJ278" s="79"/>
      <c r="EK278" s="79"/>
      <c r="EL278" s="79"/>
      <c r="EM278" s="79"/>
      <c r="EN278" s="79"/>
      <c r="EO278" s="79"/>
      <c r="EP278" s="79"/>
      <c r="EQ278" s="79"/>
      <c r="ER278" s="79"/>
      <c r="ES278" s="79"/>
      <c r="ET278" s="79"/>
      <c r="EU278" s="79"/>
      <c r="EV278" s="79"/>
      <c r="EW278" s="79"/>
      <c r="EX278" s="79"/>
      <c r="EY278" s="79"/>
      <c r="EZ278" s="79"/>
      <c r="FA278" s="79"/>
      <c r="FB278" s="79"/>
      <c r="FC278" s="79"/>
      <c r="FD278" s="79"/>
      <c r="FE278" s="79"/>
      <c r="FF278" s="79"/>
      <c r="FG278" s="79"/>
      <c r="FH278" s="79"/>
      <c r="FI278" s="79"/>
      <c r="FJ278" s="79"/>
      <c r="FK278" s="79"/>
      <c r="FL278" s="79"/>
      <c r="FM278" s="79"/>
      <c r="FN278" s="79"/>
      <c r="FO278" s="79"/>
      <c r="FP278" s="79"/>
      <c r="FQ278" s="79"/>
      <c r="FR278" s="79"/>
      <c r="FS278" s="79"/>
      <c r="FT278" s="79"/>
      <c r="FU278" s="79"/>
    </row>
    <row r="279" spans="10:177" s="1" customFormat="1" ht="15.75"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79"/>
      <c r="AJ279" s="79"/>
      <c r="AK279" s="79"/>
      <c r="AL279" s="79"/>
      <c r="AM279" s="79"/>
      <c r="AN279" s="79"/>
      <c r="AO279" s="79"/>
      <c r="AP279" s="79"/>
      <c r="AQ279" s="79"/>
      <c r="AR279" s="79"/>
      <c r="AS279" s="79"/>
      <c r="AT279" s="79"/>
      <c r="AU279" s="79"/>
      <c r="AV279" s="79"/>
      <c r="AW279" s="79"/>
      <c r="AX279" s="79"/>
      <c r="AY279" s="79"/>
      <c r="AZ279" s="79"/>
      <c r="BA279" s="79"/>
      <c r="BB279" s="79"/>
      <c r="BC279" s="79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/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79"/>
      <c r="CQ279" s="79"/>
      <c r="CR279" s="79"/>
      <c r="CS279" s="79"/>
      <c r="CT279" s="79"/>
      <c r="CU279" s="79"/>
      <c r="CV279" s="79"/>
      <c r="CW279" s="79"/>
      <c r="CX279" s="79"/>
      <c r="CY279" s="79"/>
      <c r="CZ279" s="79"/>
      <c r="DA279" s="79"/>
      <c r="DB279" s="79"/>
      <c r="DC279" s="79"/>
      <c r="DD279" s="79"/>
      <c r="DE279" s="79"/>
      <c r="DF279" s="79"/>
      <c r="DG279" s="79"/>
      <c r="DH279" s="79"/>
      <c r="DI279" s="79"/>
      <c r="DJ279" s="79"/>
      <c r="DK279" s="79"/>
      <c r="DL279" s="79"/>
      <c r="DM279" s="79"/>
      <c r="DN279" s="79"/>
      <c r="DO279" s="79"/>
      <c r="DP279" s="79"/>
      <c r="DQ279" s="79"/>
      <c r="DR279" s="79"/>
      <c r="DS279" s="79"/>
      <c r="DT279" s="79"/>
      <c r="DU279" s="79"/>
      <c r="DV279" s="79"/>
      <c r="DW279" s="79"/>
      <c r="DX279" s="79"/>
      <c r="DY279" s="79"/>
      <c r="DZ279" s="79"/>
      <c r="EA279" s="79"/>
      <c r="EB279" s="79"/>
      <c r="EC279" s="79"/>
      <c r="ED279" s="79"/>
      <c r="EE279" s="79"/>
      <c r="EF279" s="79"/>
      <c r="EG279" s="79"/>
      <c r="EH279" s="79"/>
      <c r="EI279" s="79"/>
      <c r="EJ279" s="79"/>
      <c r="EK279" s="79"/>
      <c r="EL279" s="79"/>
      <c r="EM279" s="79"/>
      <c r="EN279" s="79"/>
      <c r="EO279" s="79"/>
      <c r="EP279" s="79"/>
      <c r="EQ279" s="79"/>
      <c r="ER279" s="79"/>
      <c r="ES279" s="79"/>
      <c r="ET279" s="79"/>
      <c r="EU279" s="79"/>
      <c r="EV279" s="79"/>
      <c r="EW279" s="79"/>
      <c r="EX279" s="79"/>
      <c r="EY279" s="79"/>
      <c r="EZ279" s="79"/>
      <c r="FA279" s="79"/>
      <c r="FB279" s="79"/>
      <c r="FC279" s="79"/>
      <c r="FD279" s="79"/>
      <c r="FE279" s="79"/>
      <c r="FF279" s="79"/>
      <c r="FG279" s="79"/>
      <c r="FH279" s="79"/>
      <c r="FI279" s="79"/>
      <c r="FJ279" s="79"/>
      <c r="FK279" s="79"/>
      <c r="FL279" s="79"/>
      <c r="FM279" s="79"/>
      <c r="FN279" s="79"/>
      <c r="FO279" s="79"/>
      <c r="FP279" s="79"/>
      <c r="FQ279" s="79"/>
      <c r="FR279" s="79"/>
      <c r="FS279" s="79"/>
      <c r="FT279" s="79"/>
      <c r="FU279" s="79"/>
    </row>
    <row r="280" spans="10:177" s="1" customFormat="1" ht="15.75"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  <c r="AX280" s="79"/>
      <c r="AY280" s="79"/>
      <c r="AZ280" s="79"/>
      <c r="BA280" s="79"/>
      <c r="BB280" s="79"/>
      <c r="BC280" s="79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/>
      <c r="CA280" s="79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79"/>
      <c r="CP280" s="79"/>
      <c r="CQ280" s="79"/>
      <c r="CR280" s="79"/>
      <c r="CS280" s="79"/>
      <c r="CT280" s="79"/>
      <c r="CU280" s="79"/>
      <c r="CV280" s="79"/>
      <c r="CW280" s="79"/>
      <c r="CX280" s="79"/>
      <c r="CY280" s="79"/>
      <c r="CZ280" s="79"/>
      <c r="DA280" s="79"/>
      <c r="DB280" s="79"/>
      <c r="DC280" s="79"/>
      <c r="DD280" s="79"/>
      <c r="DE280" s="79"/>
      <c r="DF280" s="79"/>
      <c r="DG280" s="79"/>
      <c r="DH280" s="79"/>
      <c r="DI280" s="79"/>
      <c r="DJ280" s="79"/>
      <c r="DK280" s="79"/>
      <c r="DL280" s="79"/>
      <c r="DM280" s="79"/>
      <c r="DN280" s="79"/>
      <c r="DO280" s="79"/>
      <c r="DP280" s="79"/>
      <c r="DQ280" s="79"/>
      <c r="DR280" s="79"/>
      <c r="DS280" s="79"/>
      <c r="DT280" s="79"/>
      <c r="DU280" s="79"/>
      <c r="DV280" s="79"/>
      <c r="DW280" s="79"/>
      <c r="DX280" s="79"/>
      <c r="DY280" s="79"/>
      <c r="DZ280" s="79"/>
      <c r="EA280" s="79"/>
      <c r="EB280" s="79"/>
      <c r="EC280" s="79"/>
      <c r="ED280" s="79"/>
      <c r="EE280" s="79"/>
      <c r="EF280" s="79"/>
      <c r="EG280" s="79"/>
      <c r="EH280" s="79"/>
      <c r="EI280" s="79"/>
      <c r="EJ280" s="79"/>
      <c r="EK280" s="79"/>
      <c r="EL280" s="79"/>
      <c r="EM280" s="79"/>
      <c r="EN280" s="79"/>
      <c r="EO280" s="79"/>
      <c r="EP280" s="79"/>
      <c r="EQ280" s="79"/>
      <c r="ER280" s="79"/>
      <c r="ES280" s="79"/>
      <c r="ET280" s="79"/>
      <c r="EU280" s="79"/>
      <c r="EV280" s="79"/>
      <c r="EW280" s="79"/>
      <c r="EX280" s="79"/>
      <c r="EY280" s="79"/>
      <c r="EZ280" s="79"/>
      <c r="FA280" s="79"/>
      <c r="FB280" s="79"/>
      <c r="FC280" s="79"/>
      <c r="FD280" s="79"/>
      <c r="FE280" s="79"/>
      <c r="FF280" s="79"/>
      <c r="FG280" s="79"/>
      <c r="FH280" s="79"/>
      <c r="FI280" s="79"/>
      <c r="FJ280" s="79"/>
      <c r="FK280" s="79"/>
      <c r="FL280" s="79"/>
      <c r="FM280" s="79"/>
      <c r="FN280" s="79"/>
      <c r="FO280" s="79"/>
      <c r="FP280" s="79"/>
      <c r="FQ280" s="79"/>
      <c r="FR280" s="79"/>
      <c r="FS280" s="79"/>
      <c r="FT280" s="79"/>
      <c r="FU280" s="79"/>
    </row>
    <row r="281" spans="10:177" s="1" customFormat="1" ht="15.75"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  <c r="AX281" s="79"/>
      <c r="AY281" s="79"/>
      <c r="AZ281" s="79"/>
      <c r="BA281" s="79"/>
      <c r="BB281" s="79"/>
      <c r="BC281" s="79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79"/>
      <c r="CQ281" s="79"/>
      <c r="CR281" s="79"/>
      <c r="CS281" s="79"/>
      <c r="CT281" s="79"/>
      <c r="CU281" s="79"/>
      <c r="CV281" s="79"/>
      <c r="CW281" s="79"/>
      <c r="CX281" s="79"/>
      <c r="CY281" s="79"/>
      <c r="CZ281" s="79"/>
      <c r="DA281" s="79"/>
      <c r="DB281" s="79"/>
      <c r="DC281" s="79"/>
      <c r="DD281" s="79"/>
      <c r="DE281" s="79"/>
      <c r="DF281" s="79"/>
      <c r="DG281" s="79"/>
      <c r="DH281" s="79"/>
      <c r="DI281" s="79"/>
      <c r="DJ281" s="79"/>
      <c r="DK281" s="79"/>
      <c r="DL281" s="79"/>
      <c r="DM281" s="79"/>
      <c r="DN281" s="79"/>
      <c r="DO281" s="79"/>
      <c r="DP281" s="79"/>
      <c r="DQ281" s="79"/>
      <c r="DR281" s="79"/>
      <c r="DS281" s="79"/>
      <c r="DT281" s="79"/>
      <c r="DU281" s="79"/>
      <c r="DV281" s="79"/>
      <c r="DW281" s="79"/>
      <c r="DX281" s="79"/>
      <c r="DY281" s="79"/>
      <c r="DZ281" s="79"/>
      <c r="EA281" s="79"/>
      <c r="EB281" s="79"/>
      <c r="EC281" s="79"/>
      <c r="ED281" s="79"/>
      <c r="EE281" s="79"/>
      <c r="EF281" s="79"/>
      <c r="EG281" s="79"/>
      <c r="EH281" s="79"/>
      <c r="EI281" s="79"/>
      <c r="EJ281" s="79"/>
      <c r="EK281" s="79"/>
      <c r="EL281" s="79"/>
      <c r="EM281" s="79"/>
      <c r="EN281" s="79"/>
      <c r="EO281" s="79"/>
      <c r="EP281" s="79"/>
      <c r="EQ281" s="79"/>
      <c r="ER281" s="79"/>
      <c r="ES281" s="79"/>
      <c r="ET281" s="79"/>
      <c r="EU281" s="79"/>
      <c r="EV281" s="79"/>
      <c r="EW281" s="79"/>
      <c r="EX281" s="79"/>
      <c r="EY281" s="79"/>
      <c r="EZ281" s="79"/>
      <c r="FA281" s="79"/>
      <c r="FB281" s="79"/>
      <c r="FC281" s="79"/>
      <c r="FD281" s="79"/>
      <c r="FE281" s="79"/>
      <c r="FF281" s="79"/>
      <c r="FG281" s="79"/>
      <c r="FH281" s="79"/>
      <c r="FI281" s="79"/>
      <c r="FJ281" s="79"/>
      <c r="FK281" s="79"/>
      <c r="FL281" s="79"/>
      <c r="FM281" s="79"/>
      <c r="FN281" s="79"/>
      <c r="FO281" s="79"/>
      <c r="FP281" s="79"/>
      <c r="FQ281" s="79"/>
      <c r="FR281" s="79"/>
      <c r="FS281" s="79"/>
      <c r="FT281" s="79"/>
      <c r="FU281" s="79"/>
    </row>
    <row r="282" spans="10:177" s="1" customFormat="1" ht="15.75"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AW282" s="79"/>
      <c r="AX282" s="79"/>
      <c r="AY282" s="79"/>
      <c r="AZ282" s="79"/>
      <c r="BA282" s="79"/>
      <c r="BB282" s="79"/>
      <c r="BC282" s="79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  <c r="BR282" s="79"/>
      <c r="BS282" s="79"/>
      <c r="BT282" s="79"/>
      <c r="BU282" s="79"/>
      <c r="BV282" s="79"/>
      <c r="BW282" s="79"/>
      <c r="BX282" s="79"/>
      <c r="BY282" s="79"/>
      <c r="BZ282" s="79"/>
      <c r="CA282" s="79"/>
      <c r="CB282" s="79"/>
      <c r="CC282" s="79"/>
      <c r="CD282" s="79"/>
      <c r="CE282" s="79"/>
      <c r="CF282" s="79"/>
      <c r="CG282" s="79"/>
      <c r="CH282" s="79"/>
      <c r="CI282" s="79"/>
      <c r="CJ282" s="79"/>
      <c r="CK282" s="79"/>
      <c r="CL282" s="79"/>
      <c r="CM282" s="79"/>
      <c r="CN282" s="79"/>
      <c r="CO282" s="79"/>
      <c r="CP282" s="79"/>
      <c r="CQ282" s="79"/>
      <c r="CR282" s="79"/>
      <c r="CS282" s="79"/>
      <c r="CT282" s="79"/>
      <c r="CU282" s="79"/>
      <c r="CV282" s="79"/>
      <c r="CW282" s="79"/>
      <c r="CX282" s="79"/>
      <c r="CY282" s="79"/>
      <c r="CZ282" s="79"/>
      <c r="DA282" s="79"/>
      <c r="DB282" s="79"/>
      <c r="DC282" s="79"/>
      <c r="DD282" s="79"/>
      <c r="DE282" s="79"/>
      <c r="DF282" s="79"/>
      <c r="DG282" s="79"/>
      <c r="DH282" s="79"/>
      <c r="DI282" s="79"/>
      <c r="DJ282" s="79"/>
      <c r="DK282" s="79"/>
      <c r="DL282" s="79"/>
      <c r="DM282" s="79"/>
      <c r="DN282" s="79"/>
      <c r="DO282" s="79"/>
      <c r="DP282" s="79"/>
      <c r="DQ282" s="79"/>
      <c r="DR282" s="79"/>
      <c r="DS282" s="79"/>
      <c r="DT282" s="79"/>
      <c r="DU282" s="79"/>
      <c r="DV282" s="79"/>
      <c r="DW282" s="79"/>
      <c r="DX282" s="79"/>
      <c r="DY282" s="79"/>
      <c r="DZ282" s="79"/>
      <c r="EA282" s="79"/>
      <c r="EB282" s="79"/>
      <c r="EC282" s="79"/>
      <c r="ED282" s="79"/>
      <c r="EE282" s="79"/>
      <c r="EF282" s="79"/>
      <c r="EG282" s="79"/>
      <c r="EH282" s="79"/>
      <c r="EI282" s="79"/>
      <c r="EJ282" s="79"/>
      <c r="EK282" s="79"/>
      <c r="EL282" s="79"/>
      <c r="EM282" s="79"/>
      <c r="EN282" s="79"/>
      <c r="EO282" s="79"/>
      <c r="EP282" s="79"/>
      <c r="EQ282" s="79"/>
      <c r="ER282" s="79"/>
      <c r="ES282" s="79"/>
      <c r="ET282" s="79"/>
      <c r="EU282" s="79"/>
      <c r="EV282" s="79"/>
      <c r="EW282" s="79"/>
      <c r="EX282" s="79"/>
      <c r="EY282" s="79"/>
      <c r="EZ282" s="79"/>
      <c r="FA282" s="79"/>
      <c r="FB282" s="79"/>
      <c r="FC282" s="79"/>
      <c r="FD282" s="79"/>
      <c r="FE282" s="79"/>
      <c r="FF282" s="79"/>
      <c r="FG282" s="79"/>
      <c r="FH282" s="79"/>
      <c r="FI282" s="79"/>
      <c r="FJ282" s="79"/>
      <c r="FK282" s="79"/>
      <c r="FL282" s="79"/>
      <c r="FM282" s="79"/>
      <c r="FN282" s="79"/>
      <c r="FO282" s="79"/>
      <c r="FP282" s="79"/>
      <c r="FQ282" s="79"/>
      <c r="FR282" s="79"/>
      <c r="FS282" s="79"/>
      <c r="FT282" s="79"/>
      <c r="FU282" s="79"/>
    </row>
    <row r="283" spans="10:177" s="1" customFormat="1" ht="15.75"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R283" s="79"/>
      <c r="AS283" s="79"/>
      <c r="AT283" s="79"/>
      <c r="AU283" s="79"/>
      <c r="AV283" s="79"/>
      <c r="AW283" s="79"/>
      <c r="AX283" s="79"/>
      <c r="AY283" s="79"/>
      <c r="AZ283" s="79"/>
      <c r="BA283" s="79"/>
      <c r="BB283" s="79"/>
      <c r="BC283" s="79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  <c r="BU283" s="79"/>
      <c r="BV283" s="79"/>
      <c r="BW283" s="79"/>
      <c r="BX283" s="79"/>
      <c r="BY283" s="79"/>
      <c r="BZ283" s="79"/>
      <c r="CA283" s="79"/>
      <c r="CB283" s="79"/>
      <c r="CC283" s="79"/>
      <c r="CD283" s="79"/>
      <c r="CE283" s="79"/>
      <c r="CF283" s="79"/>
      <c r="CG283" s="79"/>
      <c r="CH283" s="79"/>
      <c r="CI283" s="79"/>
      <c r="CJ283" s="79"/>
      <c r="CK283" s="79"/>
      <c r="CL283" s="79"/>
      <c r="CM283" s="79"/>
      <c r="CN283" s="79"/>
      <c r="CO283" s="79"/>
      <c r="CP283" s="79"/>
      <c r="CQ283" s="79"/>
      <c r="CR283" s="79"/>
      <c r="CS283" s="79"/>
      <c r="CT283" s="79"/>
      <c r="CU283" s="79"/>
      <c r="CV283" s="79"/>
      <c r="CW283" s="79"/>
      <c r="CX283" s="79"/>
      <c r="CY283" s="79"/>
      <c r="CZ283" s="79"/>
      <c r="DA283" s="79"/>
      <c r="DB283" s="79"/>
      <c r="DC283" s="79"/>
      <c r="DD283" s="79"/>
      <c r="DE283" s="79"/>
      <c r="DF283" s="79"/>
      <c r="DG283" s="79"/>
      <c r="DH283" s="79"/>
      <c r="DI283" s="79"/>
      <c r="DJ283" s="79"/>
      <c r="DK283" s="79"/>
      <c r="DL283" s="79"/>
      <c r="DM283" s="79"/>
      <c r="DN283" s="79"/>
      <c r="DO283" s="79"/>
      <c r="DP283" s="79"/>
      <c r="DQ283" s="79"/>
      <c r="DR283" s="79"/>
      <c r="DS283" s="79"/>
      <c r="DT283" s="79"/>
      <c r="DU283" s="79"/>
      <c r="DV283" s="79"/>
      <c r="DW283" s="79"/>
      <c r="DX283" s="79"/>
      <c r="DY283" s="79"/>
      <c r="DZ283" s="79"/>
      <c r="EA283" s="79"/>
      <c r="EB283" s="79"/>
      <c r="EC283" s="79"/>
      <c r="ED283" s="79"/>
      <c r="EE283" s="79"/>
      <c r="EF283" s="79"/>
      <c r="EG283" s="79"/>
      <c r="EH283" s="79"/>
      <c r="EI283" s="79"/>
      <c r="EJ283" s="79"/>
      <c r="EK283" s="79"/>
      <c r="EL283" s="79"/>
      <c r="EM283" s="79"/>
      <c r="EN283" s="79"/>
      <c r="EO283" s="79"/>
      <c r="EP283" s="79"/>
      <c r="EQ283" s="79"/>
      <c r="ER283" s="79"/>
      <c r="ES283" s="79"/>
      <c r="ET283" s="79"/>
      <c r="EU283" s="79"/>
      <c r="EV283" s="79"/>
      <c r="EW283" s="79"/>
      <c r="EX283" s="79"/>
      <c r="EY283" s="79"/>
      <c r="EZ283" s="79"/>
      <c r="FA283" s="79"/>
      <c r="FB283" s="79"/>
      <c r="FC283" s="79"/>
      <c r="FD283" s="79"/>
      <c r="FE283" s="79"/>
      <c r="FF283" s="79"/>
      <c r="FG283" s="79"/>
      <c r="FH283" s="79"/>
      <c r="FI283" s="79"/>
      <c r="FJ283" s="79"/>
      <c r="FK283" s="79"/>
      <c r="FL283" s="79"/>
      <c r="FM283" s="79"/>
      <c r="FN283" s="79"/>
      <c r="FO283" s="79"/>
      <c r="FP283" s="79"/>
      <c r="FQ283" s="79"/>
      <c r="FR283" s="79"/>
      <c r="FS283" s="79"/>
      <c r="FT283" s="79"/>
      <c r="FU283" s="79"/>
    </row>
    <row r="284" spans="10:177" s="1" customFormat="1" ht="15.75"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79"/>
      <c r="AJ284" s="79"/>
      <c r="AK284" s="79"/>
      <c r="AL284" s="79"/>
      <c r="AM284" s="79"/>
      <c r="AN284" s="79"/>
      <c r="AO284" s="79"/>
      <c r="AP284" s="79"/>
      <c r="AQ284" s="79"/>
      <c r="AR284" s="79"/>
      <c r="AS284" s="79"/>
      <c r="AT284" s="79"/>
      <c r="AU284" s="79"/>
      <c r="AV284" s="79"/>
      <c r="AW284" s="79"/>
      <c r="AX284" s="79"/>
      <c r="AY284" s="79"/>
      <c r="AZ284" s="79"/>
      <c r="BA284" s="79"/>
      <c r="BB284" s="79"/>
      <c r="BC284" s="79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9"/>
      <c r="BW284" s="79"/>
      <c r="BX284" s="79"/>
      <c r="BY284" s="79"/>
      <c r="BZ284" s="79"/>
      <c r="CA284" s="79"/>
      <c r="CB284" s="79"/>
      <c r="CC284" s="79"/>
      <c r="CD284" s="79"/>
      <c r="CE284" s="79"/>
      <c r="CF284" s="79"/>
      <c r="CG284" s="79"/>
      <c r="CH284" s="79"/>
      <c r="CI284" s="79"/>
      <c r="CJ284" s="79"/>
      <c r="CK284" s="79"/>
      <c r="CL284" s="79"/>
      <c r="CM284" s="79"/>
      <c r="CN284" s="79"/>
      <c r="CO284" s="79"/>
      <c r="CP284" s="79"/>
      <c r="CQ284" s="79"/>
      <c r="CR284" s="79"/>
      <c r="CS284" s="79"/>
      <c r="CT284" s="79"/>
      <c r="CU284" s="79"/>
      <c r="CV284" s="79"/>
      <c r="CW284" s="79"/>
      <c r="CX284" s="79"/>
      <c r="CY284" s="79"/>
      <c r="CZ284" s="79"/>
      <c r="DA284" s="79"/>
      <c r="DB284" s="79"/>
      <c r="DC284" s="79"/>
      <c r="DD284" s="79"/>
      <c r="DE284" s="79"/>
      <c r="DF284" s="79"/>
      <c r="DG284" s="79"/>
      <c r="DH284" s="79"/>
      <c r="DI284" s="79"/>
      <c r="DJ284" s="79"/>
      <c r="DK284" s="79"/>
      <c r="DL284" s="79"/>
      <c r="DM284" s="79"/>
      <c r="DN284" s="79"/>
      <c r="DO284" s="79"/>
      <c r="DP284" s="79"/>
      <c r="DQ284" s="79"/>
      <c r="DR284" s="79"/>
      <c r="DS284" s="79"/>
      <c r="DT284" s="79"/>
      <c r="DU284" s="79"/>
      <c r="DV284" s="79"/>
      <c r="DW284" s="79"/>
      <c r="DX284" s="79"/>
      <c r="DY284" s="79"/>
      <c r="DZ284" s="79"/>
      <c r="EA284" s="79"/>
      <c r="EB284" s="79"/>
      <c r="EC284" s="79"/>
      <c r="ED284" s="79"/>
      <c r="EE284" s="79"/>
      <c r="EF284" s="79"/>
      <c r="EG284" s="79"/>
      <c r="EH284" s="79"/>
      <c r="EI284" s="79"/>
      <c r="EJ284" s="79"/>
      <c r="EK284" s="79"/>
      <c r="EL284" s="79"/>
      <c r="EM284" s="79"/>
      <c r="EN284" s="79"/>
      <c r="EO284" s="79"/>
      <c r="EP284" s="79"/>
      <c r="EQ284" s="79"/>
      <c r="ER284" s="79"/>
      <c r="ES284" s="79"/>
      <c r="ET284" s="79"/>
      <c r="EU284" s="79"/>
      <c r="EV284" s="79"/>
      <c r="EW284" s="79"/>
      <c r="EX284" s="79"/>
      <c r="EY284" s="79"/>
      <c r="EZ284" s="79"/>
      <c r="FA284" s="79"/>
      <c r="FB284" s="79"/>
      <c r="FC284" s="79"/>
      <c r="FD284" s="79"/>
      <c r="FE284" s="79"/>
      <c r="FF284" s="79"/>
      <c r="FG284" s="79"/>
      <c r="FH284" s="79"/>
      <c r="FI284" s="79"/>
      <c r="FJ284" s="79"/>
      <c r="FK284" s="79"/>
      <c r="FL284" s="79"/>
      <c r="FM284" s="79"/>
      <c r="FN284" s="79"/>
      <c r="FO284" s="79"/>
      <c r="FP284" s="79"/>
      <c r="FQ284" s="79"/>
      <c r="FR284" s="79"/>
      <c r="FS284" s="79"/>
      <c r="FT284" s="79"/>
      <c r="FU284" s="79"/>
    </row>
    <row r="285" spans="10:177" s="1" customFormat="1" ht="15.75"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  <c r="CA285" s="79"/>
      <c r="CB285" s="79"/>
      <c r="CC285" s="79"/>
      <c r="CD285" s="79"/>
      <c r="CE285" s="79"/>
      <c r="CF285" s="79"/>
      <c r="CG285" s="79"/>
      <c r="CH285" s="79"/>
      <c r="CI285" s="79"/>
      <c r="CJ285" s="79"/>
      <c r="CK285" s="79"/>
      <c r="CL285" s="79"/>
      <c r="CM285" s="79"/>
      <c r="CN285" s="79"/>
      <c r="CO285" s="79"/>
      <c r="CP285" s="79"/>
      <c r="CQ285" s="79"/>
      <c r="CR285" s="79"/>
      <c r="CS285" s="79"/>
      <c r="CT285" s="79"/>
      <c r="CU285" s="79"/>
      <c r="CV285" s="79"/>
      <c r="CW285" s="79"/>
      <c r="CX285" s="79"/>
      <c r="CY285" s="79"/>
      <c r="CZ285" s="79"/>
      <c r="DA285" s="79"/>
      <c r="DB285" s="79"/>
      <c r="DC285" s="79"/>
      <c r="DD285" s="79"/>
      <c r="DE285" s="79"/>
      <c r="DF285" s="79"/>
      <c r="DG285" s="79"/>
      <c r="DH285" s="79"/>
      <c r="DI285" s="79"/>
      <c r="DJ285" s="79"/>
      <c r="DK285" s="79"/>
      <c r="DL285" s="79"/>
      <c r="DM285" s="79"/>
      <c r="DN285" s="79"/>
      <c r="DO285" s="79"/>
      <c r="DP285" s="79"/>
      <c r="DQ285" s="79"/>
      <c r="DR285" s="79"/>
      <c r="DS285" s="79"/>
      <c r="DT285" s="79"/>
      <c r="DU285" s="79"/>
      <c r="DV285" s="79"/>
      <c r="DW285" s="79"/>
      <c r="DX285" s="79"/>
      <c r="DY285" s="79"/>
      <c r="DZ285" s="79"/>
      <c r="EA285" s="79"/>
      <c r="EB285" s="79"/>
      <c r="EC285" s="79"/>
      <c r="ED285" s="79"/>
      <c r="EE285" s="79"/>
      <c r="EF285" s="79"/>
      <c r="EG285" s="79"/>
      <c r="EH285" s="79"/>
      <c r="EI285" s="79"/>
      <c r="EJ285" s="79"/>
      <c r="EK285" s="79"/>
      <c r="EL285" s="79"/>
      <c r="EM285" s="79"/>
      <c r="EN285" s="79"/>
      <c r="EO285" s="79"/>
      <c r="EP285" s="79"/>
      <c r="EQ285" s="79"/>
      <c r="ER285" s="79"/>
      <c r="ES285" s="79"/>
      <c r="ET285" s="79"/>
      <c r="EU285" s="79"/>
      <c r="EV285" s="79"/>
      <c r="EW285" s="79"/>
      <c r="EX285" s="79"/>
      <c r="EY285" s="79"/>
      <c r="EZ285" s="79"/>
      <c r="FA285" s="79"/>
      <c r="FB285" s="79"/>
      <c r="FC285" s="79"/>
      <c r="FD285" s="79"/>
      <c r="FE285" s="79"/>
      <c r="FF285" s="79"/>
      <c r="FG285" s="79"/>
      <c r="FH285" s="79"/>
      <c r="FI285" s="79"/>
      <c r="FJ285" s="79"/>
      <c r="FK285" s="79"/>
      <c r="FL285" s="79"/>
      <c r="FM285" s="79"/>
      <c r="FN285" s="79"/>
      <c r="FO285" s="79"/>
      <c r="FP285" s="79"/>
      <c r="FQ285" s="79"/>
      <c r="FR285" s="79"/>
      <c r="FS285" s="79"/>
      <c r="FT285" s="79"/>
      <c r="FU285" s="79"/>
    </row>
    <row r="286" spans="10:177" s="1" customFormat="1" ht="15.75"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79"/>
      <c r="AJ286" s="79"/>
      <c r="AK286" s="79"/>
      <c r="AL286" s="79"/>
      <c r="AM286" s="79"/>
      <c r="AN286" s="79"/>
      <c r="AO286" s="79"/>
      <c r="AP286" s="79"/>
      <c r="AQ286" s="79"/>
      <c r="AR286" s="79"/>
      <c r="AS286" s="79"/>
      <c r="AT286" s="79"/>
      <c r="AU286" s="79"/>
      <c r="AV286" s="79"/>
      <c r="AW286" s="79"/>
      <c r="AX286" s="79"/>
      <c r="AY286" s="79"/>
      <c r="AZ286" s="79"/>
      <c r="BA286" s="79"/>
      <c r="BB286" s="79"/>
      <c r="BC286" s="79"/>
      <c r="BD286" s="79"/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/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79"/>
      <c r="CQ286" s="79"/>
      <c r="CR286" s="79"/>
      <c r="CS286" s="79"/>
      <c r="CT286" s="79"/>
      <c r="CU286" s="79"/>
      <c r="CV286" s="79"/>
      <c r="CW286" s="79"/>
      <c r="CX286" s="79"/>
      <c r="CY286" s="79"/>
      <c r="CZ286" s="79"/>
      <c r="DA286" s="79"/>
      <c r="DB286" s="79"/>
      <c r="DC286" s="79"/>
      <c r="DD286" s="79"/>
      <c r="DE286" s="79"/>
      <c r="DF286" s="79"/>
      <c r="DG286" s="79"/>
      <c r="DH286" s="79"/>
      <c r="DI286" s="79"/>
      <c r="DJ286" s="79"/>
      <c r="DK286" s="79"/>
      <c r="DL286" s="79"/>
      <c r="DM286" s="79"/>
      <c r="DN286" s="79"/>
      <c r="DO286" s="79"/>
      <c r="DP286" s="79"/>
      <c r="DQ286" s="79"/>
      <c r="DR286" s="79"/>
      <c r="DS286" s="79"/>
      <c r="DT286" s="79"/>
      <c r="DU286" s="79"/>
      <c r="DV286" s="79"/>
      <c r="DW286" s="79"/>
      <c r="DX286" s="79"/>
      <c r="DY286" s="79"/>
      <c r="DZ286" s="79"/>
      <c r="EA286" s="79"/>
      <c r="EB286" s="79"/>
      <c r="EC286" s="79"/>
      <c r="ED286" s="79"/>
      <c r="EE286" s="79"/>
      <c r="EF286" s="79"/>
      <c r="EG286" s="79"/>
      <c r="EH286" s="79"/>
      <c r="EI286" s="79"/>
      <c r="EJ286" s="79"/>
      <c r="EK286" s="79"/>
      <c r="EL286" s="79"/>
      <c r="EM286" s="79"/>
      <c r="EN286" s="79"/>
      <c r="EO286" s="79"/>
      <c r="EP286" s="79"/>
      <c r="EQ286" s="79"/>
      <c r="ER286" s="79"/>
      <c r="ES286" s="79"/>
      <c r="ET286" s="79"/>
      <c r="EU286" s="79"/>
      <c r="EV286" s="79"/>
      <c r="EW286" s="79"/>
      <c r="EX286" s="79"/>
      <c r="EY286" s="79"/>
      <c r="EZ286" s="79"/>
      <c r="FA286" s="79"/>
      <c r="FB286" s="79"/>
      <c r="FC286" s="79"/>
      <c r="FD286" s="79"/>
      <c r="FE286" s="79"/>
      <c r="FF286" s="79"/>
      <c r="FG286" s="79"/>
      <c r="FH286" s="79"/>
      <c r="FI286" s="79"/>
      <c r="FJ286" s="79"/>
      <c r="FK286" s="79"/>
      <c r="FL286" s="79"/>
      <c r="FM286" s="79"/>
      <c r="FN286" s="79"/>
      <c r="FO286" s="79"/>
      <c r="FP286" s="79"/>
      <c r="FQ286" s="79"/>
      <c r="FR286" s="79"/>
      <c r="FS286" s="79"/>
      <c r="FT286" s="79"/>
      <c r="FU286" s="79"/>
    </row>
    <row r="287" spans="10:177" s="1" customFormat="1" ht="15.75"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/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79"/>
      <c r="CQ287" s="79"/>
      <c r="CR287" s="79"/>
      <c r="CS287" s="79"/>
      <c r="CT287" s="79"/>
      <c r="CU287" s="79"/>
      <c r="CV287" s="79"/>
      <c r="CW287" s="79"/>
      <c r="CX287" s="79"/>
      <c r="CY287" s="79"/>
      <c r="CZ287" s="79"/>
      <c r="DA287" s="79"/>
      <c r="DB287" s="79"/>
      <c r="DC287" s="79"/>
      <c r="DD287" s="79"/>
      <c r="DE287" s="79"/>
      <c r="DF287" s="79"/>
      <c r="DG287" s="79"/>
      <c r="DH287" s="79"/>
      <c r="DI287" s="79"/>
      <c r="DJ287" s="79"/>
      <c r="DK287" s="79"/>
      <c r="DL287" s="79"/>
      <c r="DM287" s="79"/>
      <c r="DN287" s="79"/>
      <c r="DO287" s="79"/>
      <c r="DP287" s="79"/>
      <c r="DQ287" s="79"/>
      <c r="DR287" s="79"/>
      <c r="DS287" s="79"/>
      <c r="DT287" s="79"/>
      <c r="DU287" s="79"/>
      <c r="DV287" s="79"/>
      <c r="DW287" s="79"/>
      <c r="DX287" s="79"/>
      <c r="DY287" s="79"/>
      <c r="DZ287" s="79"/>
      <c r="EA287" s="79"/>
      <c r="EB287" s="79"/>
      <c r="EC287" s="79"/>
      <c r="ED287" s="79"/>
      <c r="EE287" s="79"/>
      <c r="EF287" s="79"/>
      <c r="EG287" s="79"/>
      <c r="EH287" s="79"/>
      <c r="EI287" s="79"/>
      <c r="EJ287" s="79"/>
      <c r="EK287" s="79"/>
      <c r="EL287" s="79"/>
      <c r="EM287" s="79"/>
      <c r="EN287" s="79"/>
      <c r="EO287" s="79"/>
      <c r="EP287" s="79"/>
      <c r="EQ287" s="79"/>
      <c r="ER287" s="79"/>
      <c r="ES287" s="79"/>
      <c r="ET287" s="79"/>
      <c r="EU287" s="79"/>
      <c r="EV287" s="79"/>
      <c r="EW287" s="79"/>
      <c r="EX287" s="79"/>
      <c r="EY287" s="79"/>
      <c r="EZ287" s="79"/>
      <c r="FA287" s="79"/>
      <c r="FB287" s="79"/>
      <c r="FC287" s="79"/>
      <c r="FD287" s="79"/>
      <c r="FE287" s="79"/>
      <c r="FF287" s="79"/>
      <c r="FG287" s="79"/>
      <c r="FH287" s="79"/>
      <c r="FI287" s="79"/>
      <c r="FJ287" s="79"/>
      <c r="FK287" s="79"/>
      <c r="FL287" s="79"/>
      <c r="FM287" s="79"/>
      <c r="FN287" s="79"/>
      <c r="FO287" s="79"/>
      <c r="FP287" s="79"/>
      <c r="FQ287" s="79"/>
      <c r="FR287" s="79"/>
      <c r="FS287" s="79"/>
      <c r="FT287" s="79"/>
      <c r="FU287" s="79"/>
    </row>
    <row r="288" spans="10:177" s="1" customFormat="1" ht="15.75"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  <c r="AR288" s="79"/>
      <c r="AS288" s="79"/>
      <c r="AT288" s="79"/>
      <c r="AU288" s="79"/>
      <c r="AV288" s="79"/>
      <c r="AW288" s="79"/>
      <c r="AX288" s="79"/>
      <c r="AY288" s="79"/>
      <c r="AZ288" s="79"/>
      <c r="BA288" s="79"/>
      <c r="BB288" s="79"/>
      <c r="BC288" s="79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/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79"/>
      <c r="CQ288" s="79"/>
      <c r="CR288" s="79"/>
      <c r="CS288" s="79"/>
      <c r="CT288" s="79"/>
      <c r="CU288" s="79"/>
      <c r="CV288" s="79"/>
      <c r="CW288" s="79"/>
      <c r="CX288" s="79"/>
      <c r="CY288" s="79"/>
      <c r="CZ288" s="79"/>
      <c r="DA288" s="79"/>
      <c r="DB288" s="79"/>
      <c r="DC288" s="79"/>
      <c r="DD288" s="79"/>
      <c r="DE288" s="79"/>
      <c r="DF288" s="79"/>
      <c r="DG288" s="79"/>
      <c r="DH288" s="79"/>
      <c r="DI288" s="79"/>
      <c r="DJ288" s="79"/>
      <c r="DK288" s="79"/>
      <c r="DL288" s="79"/>
      <c r="DM288" s="79"/>
      <c r="DN288" s="79"/>
      <c r="DO288" s="79"/>
      <c r="DP288" s="79"/>
      <c r="DQ288" s="79"/>
      <c r="DR288" s="79"/>
      <c r="DS288" s="79"/>
      <c r="DT288" s="79"/>
      <c r="DU288" s="79"/>
      <c r="DV288" s="79"/>
      <c r="DW288" s="79"/>
      <c r="DX288" s="79"/>
      <c r="DY288" s="79"/>
      <c r="DZ288" s="79"/>
      <c r="EA288" s="79"/>
      <c r="EB288" s="79"/>
      <c r="EC288" s="79"/>
      <c r="ED288" s="79"/>
      <c r="EE288" s="79"/>
      <c r="EF288" s="79"/>
      <c r="EG288" s="79"/>
      <c r="EH288" s="79"/>
      <c r="EI288" s="79"/>
      <c r="EJ288" s="79"/>
      <c r="EK288" s="79"/>
      <c r="EL288" s="79"/>
      <c r="EM288" s="79"/>
      <c r="EN288" s="79"/>
      <c r="EO288" s="79"/>
      <c r="EP288" s="79"/>
      <c r="EQ288" s="79"/>
      <c r="ER288" s="79"/>
      <c r="ES288" s="79"/>
      <c r="ET288" s="79"/>
      <c r="EU288" s="79"/>
      <c r="EV288" s="79"/>
      <c r="EW288" s="79"/>
      <c r="EX288" s="79"/>
      <c r="EY288" s="79"/>
      <c r="EZ288" s="79"/>
      <c r="FA288" s="79"/>
      <c r="FB288" s="79"/>
      <c r="FC288" s="79"/>
      <c r="FD288" s="79"/>
      <c r="FE288" s="79"/>
      <c r="FF288" s="79"/>
      <c r="FG288" s="79"/>
      <c r="FH288" s="79"/>
      <c r="FI288" s="79"/>
      <c r="FJ288" s="79"/>
      <c r="FK288" s="79"/>
      <c r="FL288" s="79"/>
      <c r="FM288" s="79"/>
      <c r="FN288" s="79"/>
      <c r="FO288" s="79"/>
      <c r="FP288" s="79"/>
      <c r="FQ288" s="79"/>
      <c r="FR288" s="79"/>
      <c r="FS288" s="79"/>
      <c r="FT288" s="79"/>
      <c r="FU288" s="79"/>
    </row>
    <row r="289" spans="10:177" s="1" customFormat="1" ht="15.75"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AW289" s="79"/>
      <c r="AX289" s="79"/>
      <c r="AY289" s="79"/>
      <c r="AZ289" s="79"/>
      <c r="BA289" s="79"/>
      <c r="BB289" s="79"/>
      <c r="BC289" s="79"/>
      <c r="BD289" s="79"/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9"/>
      <c r="BW289" s="79"/>
      <c r="BX289" s="79"/>
      <c r="BY289" s="79"/>
      <c r="BZ289" s="79"/>
      <c r="CA289" s="79"/>
      <c r="CB289" s="79"/>
      <c r="CC289" s="79"/>
      <c r="CD289" s="79"/>
      <c r="CE289" s="79"/>
      <c r="CF289" s="79"/>
      <c r="CG289" s="79"/>
      <c r="CH289" s="79"/>
      <c r="CI289" s="79"/>
      <c r="CJ289" s="79"/>
      <c r="CK289" s="79"/>
      <c r="CL289" s="79"/>
      <c r="CM289" s="79"/>
      <c r="CN289" s="79"/>
      <c r="CO289" s="79"/>
      <c r="CP289" s="79"/>
      <c r="CQ289" s="79"/>
      <c r="CR289" s="79"/>
      <c r="CS289" s="79"/>
      <c r="CT289" s="79"/>
      <c r="CU289" s="79"/>
      <c r="CV289" s="79"/>
      <c r="CW289" s="79"/>
      <c r="CX289" s="79"/>
      <c r="CY289" s="79"/>
      <c r="CZ289" s="79"/>
      <c r="DA289" s="79"/>
      <c r="DB289" s="79"/>
      <c r="DC289" s="79"/>
      <c r="DD289" s="79"/>
      <c r="DE289" s="79"/>
      <c r="DF289" s="79"/>
      <c r="DG289" s="79"/>
      <c r="DH289" s="79"/>
      <c r="DI289" s="79"/>
      <c r="DJ289" s="79"/>
      <c r="DK289" s="79"/>
      <c r="DL289" s="79"/>
      <c r="DM289" s="79"/>
      <c r="DN289" s="79"/>
      <c r="DO289" s="79"/>
      <c r="DP289" s="79"/>
      <c r="DQ289" s="79"/>
      <c r="DR289" s="79"/>
      <c r="DS289" s="79"/>
      <c r="DT289" s="79"/>
      <c r="DU289" s="79"/>
      <c r="DV289" s="79"/>
      <c r="DW289" s="79"/>
      <c r="DX289" s="79"/>
      <c r="DY289" s="79"/>
      <c r="DZ289" s="79"/>
      <c r="EA289" s="79"/>
      <c r="EB289" s="79"/>
      <c r="EC289" s="79"/>
      <c r="ED289" s="79"/>
      <c r="EE289" s="79"/>
      <c r="EF289" s="79"/>
      <c r="EG289" s="79"/>
      <c r="EH289" s="79"/>
      <c r="EI289" s="79"/>
      <c r="EJ289" s="79"/>
      <c r="EK289" s="79"/>
      <c r="EL289" s="79"/>
      <c r="EM289" s="79"/>
      <c r="EN289" s="79"/>
      <c r="EO289" s="79"/>
      <c r="EP289" s="79"/>
      <c r="EQ289" s="79"/>
      <c r="ER289" s="79"/>
      <c r="ES289" s="79"/>
      <c r="ET289" s="79"/>
      <c r="EU289" s="79"/>
      <c r="EV289" s="79"/>
      <c r="EW289" s="79"/>
      <c r="EX289" s="79"/>
      <c r="EY289" s="79"/>
      <c r="EZ289" s="79"/>
      <c r="FA289" s="79"/>
      <c r="FB289" s="79"/>
      <c r="FC289" s="79"/>
      <c r="FD289" s="79"/>
      <c r="FE289" s="79"/>
      <c r="FF289" s="79"/>
      <c r="FG289" s="79"/>
      <c r="FH289" s="79"/>
      <c r="FI289" s="79"/>
      <c r="FJ289" s="79"/>
      <c r="FK289" s="79"/>
      <c r="FL289" s="79"/>
      <c r="FM289" s="79"/>
      <c r="FN289" s="79"/>
      <c r="FO289" s="79"/>
      <c r="FP289" s="79"/>
      <c r="FQ289" s="79"/>
      <c r="FR289" s="79"/>
      <c r="FS289" s="79"/>
      <c r="FT289" s="79"/>
      <c r="FU289" s="79"/>
    </row>
    <row r="290" spans="10:177" s="1" customFormat="1" ht="15.75"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9"/>
      <c r="AU290" s="79"/>
      <c r="AV290" s="79"/>
      <c r="AW290" s="79"/>
      <c r="AX290" s="79"/>
      <c r="AY290" s="79"/>
      <c r="AZ290" s="79"/>
      <c r="BA290" s="79"/>
      <c r="BB290" s="79"/>
      <c r="BC290" s="79"/>
      <c r="BD290" s="79"/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9"/>
      <c r="BW290" s="79"/>
      <c r="BX290" s="79"/>
      <c r="BY290" s="79"/>
      <c r="BZ290" s="79"/>
      <c r="CA290" s="79"/>
      <c r="CB290" s="79"/>
      <c r="CC290" s="79"/>
      <c r="CD290" s="79"/>
      <c r="CE290" s="79"/>
      <c r="CF290" s="79"/>
      <c r="CG290" s="79"/>
      <c r="CH290" s="79"/>
      <c r="CI290" s="79"/>
      <c r="CJ290" s="79"/>
      <c r="CK290" s="79"/>
      <c r="CL290" s="79"/>
      <c r="CM290" s="79"/>
      <c r="CN290" s="79"/>
      <c r="CO290" s="79"/>
      <c r="CP290" s="79"/>
      <c r="CQ290" s="79"/>
      <c r="CR290" s="79"/>
      <c r="CS290" s="79"/>
      <c r="CT290" s="79"/>
      <c r="CU290" s="79"/>
      <c r="CV290" s="79"/>
      <c r="CW290" s="79"/>
      <c r="CX290" s="79"/>
      <c r="CY290" s="79"/>
      <c r="CZ290" s="79"/>
      <c r="DA290" s="79"/>
      <c r="DB290" s="79"/>
      <c r="DC290" s="79"/>
      <c r="DD290" s="79"/>
      <c r="DE290" s="79"/>
      <c r="DF290" s="79"/>
      <c r="DG290" s="79"/>
      <c r="DH290" s="79"/>
      <c r="DI290" s="79"/>
      <c r="DJ290" s="79"/>
      <c r="DK290" s="79"/>
      <c r="DL290" s="79"/>
      <c r="DM290" s="79"/>
      <c r="DN290" s="79"/>
      <c r="DO290" s="79"/>
      <c r="DP290" s="79"/>
      <c r="DQ290" s="79"/>
      <c r="DR290" s="79"/>
      <c r="DS290" s="79"/>
      <c r="DT290" s="79"/>
      <c r="DU290" s="79"/>
      <c r="DV290" s="79"/>
      <c r="DW290" s="79"/>
      <c r="DX290" s="79"/>
      <c r="DY290" s="79"/>
      <c r="DZ290" s="79"/>
      <c r="EA290" s="79"/>
      <c r="EB290" s="79"/>
      <c r="EC290" s="79"/>
      <c r="ED290" s="79"/>
      <c r="EE290" s="79"/>
      <c r="EF290" s="79"/>
      <c r="EG290" s="79"/>
      <c r="EH290" s="79"/>
      <c r="EI290" s="79"/>
      <c r="EJ290" s="79"/>
      <c r="EK290" s="79"/>
      <c r="EL290" s="79"/>
      <c r="EM290" s="79"/>
      <c r="EN290" s="79"/>
      <c r="EO290" s="79"/>
      <c r="EP290" s="79"/>
      <c r="EQ290" s="79"/>
      <c r="ER290" s="79"/>
      <c r="ES290" s="79"/>
      <c r="ET290" s="79"/>
      <c r="EU290" s="79"/>
      <c r="EV290" s="79"/>
      <c r="EW290" s="79"/>
      <c r="EX290" s="79"/>
      <c r="EY290" s="79"/>
      <c r="EZ290" s="79"/>
      <c r="FA290" s="79"/>
      <c r="FB290" s="79"/>
      <c r="FC290" s="79"/>
      <c r="FD290" s="79"/>
      <c r="FE290" s="79"/>
      <c r="FF290" s="79"/>
      <c r="FG290" s="79"/>
      <c r="FH290" s="79"/>
      <c r="FI290" s="79"/>
      <c r="FJ290" s="79"/>
      <c r="FK290" s="79"/>
      <c r="FL290" s="79"/>
      <c r="FM290" s="79"/>
      <c r="FN290" s="79"/>
      <c r="FO290" s="79"/>
      <c r="FP290" s="79"/>
      <c r="FQ290" s="79"/>
      <c r="FR290" s="79"/>
      <c r="FS290" s="79"/>
      <c r="FT290" s="79"/>
      <c r="FU290" s="79"/>
    </row>
    <row r="291" spans="10:177" s="1" customFormat="1" ht="15.75"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  <c r="AS291" s="79"/>
      <c r="AT291" s="79"/>
      <c r="AU291" s="79"/>
      <c r="AV291" s="79"/>
      <c r="AW291" s="79"/>
      <c r="AX291" s="79"/>
      <c r="AY291" s="79"/>
      <c r="AZ291" s="79"/>
      <c r="BA291" s="79"/>
      <c r="BB291" s="79"/>
      <c r="BC291" s="79"/>
      <c r="BD291" s="79"/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79"/>
      <c r="BW291" s="79"/>
      <c r="BX291" s="79"/>
      <c r="BY291" s="79"/>
      <c r="BZ291" s="79"/>
      <c r="CA291" s="79"/>
      <c r="CB291" s="79"/>
      <c r="CC291" s="79"/>
      <c r="CD291" s="79"/>
      <c r="CE291" s="79"/>
      <c r="CF291" s="79"/>
      <c r="CG291" s="79"/>
      <c r="CH291" s="79"/>
      <c r="CI291" s="79"/>
      <c r="CJ291" s="79"/>
      <c r="CK291" s="79"/>
      <c r="CL291" s="79"/>
      <c r="CM291" s="79"/>
      <c r="CN291" s="79"/>
      <c r="CO291" s="79"/>
      <c r="CP291" s="79"/>
      <c r="CQ291" s="79"/>
      <c r="CR291" s="79"/>
      <c r="CS291" s="79"/>
      <c r="CT291" s="79"/>
      <c r="CU291" s="79"/>
      <c r="CV291" s="79"/>
      <c r="CW291" s="79"/>
      <c r="CX291" s="79"/>
      <c r="CY291" s="79"/>
      <c r="CZ291" s="79"/>
      <c r="DA291" s="79"/>
      <c r="DB291" s="79"/>
      <c r="DC291" s="79"/>
      <c r="DD291" s="79"/>
      <c r="DE291" s="79"/>
      <c r="DF291" s="79"/>
      <c r="DG291" s="79"/>
      <c r="DH291" s="79"/>
      <c r="DI291" s="79"/>
      <c r="DJ291" s="79"/>
      <c r="DK291" s="79"/>
      <c r="DL291" s="79"/>
      <c r="DM291" s="79"/>
      <c r="DN291" s="79"/>
      <c r="DO291" s="79"/>
      <c r="DP291" s="79"/>
      <c r="DQ291" s="79"/>
      <c r="DR291" s="79"/>
      <c r="DS291" s="79"/>
      <c r="DT291" s="79"/>
      <c r="DU291" s="79"/>
      <c r="DV291" s="79"/>
      <c r="DW291" s="79"/>
      <c r="DX291" s="79"/>
      <c r="DY291" s="79"/>
      <c r="DZ291" s="79"/>
      <c r="EA291" s="79"/>
      <c r="EB291" s="79"/>
      <c r="EC291" s="79"/>
      <c r="ED291" s="79"/>
      <c r="EE291" s="79"/>
      <c r="EF291" s="79"/>
      <c r="EG291" s="79"/>
      <c r="EH291" s="79"/>
      <c r="EI291" s="79"/>
      <c r="EJ291" s="79"/>
      <c r="EK291" s="79"/>
      <c r="EL291" s="79"/>
      <c r="EM291" s="79"/>
      <c r="EN291" s="79"/>
      <c r="EO291" s="79"/>
      <c r="EP291" s="79"/>
      <c r="EQ291" s="79"/>
      <c r="ER291" s="79"/>
      <c r="ES291" s="79"/>
      <c r="ET291" s="79"/>
      <c r="EU291" s="79"/>
      <c r="EV291" s="79"/>
      <c r="EW291" s="79"/>
      <c r="EX291" s="79"/>
      <c r="EY291" s="79"/>
      <c r="EZ291" s="79"/>
      <c r="FA291" s="79"/>
      <c r="FB291" s="79"/>
      <c r="FC291" s="79"/>
      <c r="FD291" s="79"/>
      <c r="FE291" s="79"/>
      <c r="FF291" s="79"/>
      <c r="FG291" s="79"/>
      <c r="FH291" s="79"/>
      <c r="FI291" s="79"/>
      <c r="FJ291" s="79"/>
      <c r="FK291" s="79"/>
      <c r="FL291" s="79"/>
      <c r="FM291" s="79"/>
      <c r="FN291" s="79"/>
      <c r="FO291" s="79"/>
      <c r="FP291" s="79"/>
      <c r="FQ291" s="79"/>
      <c r="FR291" s="79"/>
      <c r="FS291" s="79"/>
      <c r="FT291" s="79"/>
      <c r="FU291" s="79"/>
    </row>
    <row r="292" spans="10:177" s="1" customFormat="1" ht="15.75"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  <c r="AS292" s="79"/>
      <c r="AT292" s="79"/>
      <c r="AU292" s="79"/>
      <c r="AV292" s="79"/>
      <c r="AW292" s="79"/>
      <c r="AX292" s="79"/>
      <c r="AY292" s="79"/>
      <c r="AZ292" s="79"/>
      <c r="BA292" s="79"/>
      <c r="BB292" s="79"/>
      <c r="BC292" s="79"/>
      <c r="BD292" s="79"/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/>
      <c r="CA292" s="79"/>
      <c r="CB292" s="79"/>
      <c r="CC292" s="79"/>
      <c r="CD292" s="79"/>
      <c r="CE292" s="79"/>
      <c r="CF292" s="79"/>
      <c r="CG292" s="79"/>
      <c r="CH292" s="79"/>
      <c r="CI292" s="79"/>
      <c r="CJ292" s="79"/>
      <c r="CK292" s="79"/>
      <c r="CL292" s="79"/>
      <c r="CM292" s="79"/>
      <c r="CN292" s="79"/>
      <c r="CO292" s="79"/>
      <c r="CP292" s="79"/>
      <c r="CQ292" s="79"/>
      <c r="CR292" s="79"/>
      <c r="CS292" s="79"/>
      <c r="CT292" s="79"/>
      <c r="CU292" s="79"/>
      <c r="CV292" s="79"/>
      <c r="CW292" s="79"/>
      <c r="CX292" s="79"/>
      <c r="CY292" s="79"/>
      <c r="CZ292" s="79"/>
      <c r="DA292" s="79"/>
      <c r="DB292" s="79"/>
      <c r="DC292" s="79"/>
      <c r="DD292" s="79"/>
      <c r="DE292" s="79"/>
      <c r="DF292" s="79"/>
      <c r="DG292" s="79"/>
      <c r="DH292" s="79"/>
      <c r="DI292" s="79"/>
      <c r="DJ292" s="79"/>
      <c r="DK292" s="79"/>
      <c r="DL292" s="79"/>
      <c r="DM292" s="79"/>
      <c r="DN292" s="79"/>
      <c r="DO292" s="79"/>
      <c r="DP292" s="79"/>
      <c r="DQ292" s="79"/>
      <c r="DR292" s="79"/>
      <c r="DS292" s="79"/>
      <c r="DT292" s="79"/>
      <c r="DU292" s="79"/>
      <c r="DV292" s="79"/>
      <c r="DW292" s="79"/>
      <c r="DX292" s="79"/>
      <c r="DY292" s="79"/>
      <c r="DZ292" s="79"/>
      <c r="EA292" s="79"/>
      <c r="EB292" s="79"/>
      <c r="EC292" s="79"/>
      <c r="ED292" s="79"/>
      <c r="EE292" s="79"/>
      <c r="EF292" s="79"/>
      <c r="EG292" s="79"/>
      <c r="EH292" s="79"/>
      <c r="EI292" s="79"/>
      <c r="EJ292" s="79"/>
      <c r="EK292" s="79"/>
      <c r="EL292" s="79"/>
      <c r="EM292" s="79"/>
      <c r="EN292" s="79"/>
      <c r="EO292" s="79"/>
      <c r="EP292" s="79"/>
      <c r="EQ292" s="79"/>
      <c r="ER292" s="79"/>
      <c r="ES292" s="79"/>
      <c r="ET292" s="79"/>
      <c r="EU292" s="79"/>
      <c r="EV292" s="79"/>
      <c r="EW292" s="79"/>
      <c r="EX292" s="79"/>
      <c r="EY292" s="79"/>
      <c r="EZ292" s="79"/>
      <c r="FA292" s="79"/>
      <c r="FB292" s="79"/>
      <c r="FC292" s="79"/>
      <c r="FD292" s="79"/>
      <c r="FE292" s="79"/>
      <c r="FF292" s="79"/>
      <c r="FG292" s="79"/>
      <c r="FH292" s="79"/>
      <c r="FI292" s="79"/>
      <c r="FJ292" s="79"/>
      <c r="FK292" s="79"/>
      <c r="FL292" s="79"/>
      <c r="FM292" s="79"/>
      <c r="FN292" s="79"/>
      <c r="FO292" s="79"/>
      <c r="FP292" s="79"/>
      <c r="FQ292" s="79"/>
      <c r="FR292" s="79"/>
      <c r="FS292" s="79"/>
      <c r="FT292" s="79"/>
      <c r="FU292" s="79"/>
    </row>
    <row r="293" spans="10:177" s="1" customFormat="1" ht="15.75"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  <c r="AR293" s="79"/>
      <c r="AS293" s="79"/>
      <c r="AT293" s="79"/>
      <c r="AU293" s="79"/>
      <c r="AV293" s="79"/>
      <c r="AW293" s="79"/>
      <c r="AX293" s="79"/>
      <c r="AY293" s="79"/>
      <c r="AZ293" s="79"/>
      <c r="BA293" s="79"/>
      <c r="BB293" s="79"/>
      <c r="BC293" s="79"/>
      <c r="BD293" s="79"/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/>
      <c r="CA293" s="79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/>
      <c r="CP293" s="79"/>
      <c r="CQ293" s="79"/>
      <c r="CR293" s="79"/>
      <c r="CS293" s="79"/>
      <c r="CT293" s="79"/>
      <c r="CU293" s="79"/>
      <c r="CV293" s="79"/>
      <c r="CW293" s="79"/>
      <c r="CX293" s="79"/>
      <c r="CY293" s="79"/>
      <c r="CZ293" s="79"/>
      <c r="DA293" s="79"/>
      <c r="DB293" s="79"/>
      <c r="DC293" s="79"/>
      <c r="DD293" s="79"/>
      <c r="DE293" s="79"/>
      <c r="DF293" s="79"/>
      <c r="DG293" s="79"/>
      <c r="DH293" s="79"/>
      <c r="DI293" s="79"/>
      <c r="DJ293" s="79"/>
      <c r="DK293" s="79"/>
      <c r="DL293" s="79"/>
      <c r="DM293" s="79"/>
      <c r="DN293" s="79"/>
      <c r="DO293" s="79"/>
      <c r="DP293" s="79"/>
      <c r="DQ293" s="79"/>
      <c r="DR293" s="79"/>
      <c r="DS293" s="79"/>
      <c r="DT293" s="79"/>
      <c r="DU293" s="79"/>
      <c r="DV293" s="79"/>
      <c r="DW293" s="79"/>
      <c r="DX293" s="79"/>
      <c r="DY293" s="79"/>
      <c r="DZ293" s="79"/>
      <c r="EA293" s="79"/>
      <c r="EB293" s="79"/>
      <c r="EC293" s="79"/>
      <c r="ED293" s="79"/>
      <c r="EE293" s="79"/>
      <c r="EF293" s="79"/>
      <c r="EG293" s="79"/>
      <c r="EH293" s="79"/>
      <c r="EI293" s="79"/>
      <c r="EJ293" s="79"/>
      <c r="EK293" s="79"/>
      <c r="EL293" s="79"/>
      <c r="EM293" s="79"/>
      <c r="EN293" s="79"/>
      <c r="EO293" s="79"/>
      <c r="EP293" s="79"/>
      <c r="EQ293" s="79"/>
      <c r="ER293" s="79"/>
      <c r="ES293" s="79"/>
      <c r="ET293" s="79"/>
      <c r="EU293" s="79"/>
      <c r="EV293" s="79"/>
      <c r="EW293" s="79"/>
      <c r="EX293" s="79"/>
      <c r="EY293" s="79"/>
      <c r="EZ293" s="79"/>
      <c r="FA293" s="79"/>
      <c r="FB293" s="79"/>
      <c r="FC293" s="79"/>
      <c r="FD293" s="79"/>
      <c r="FE293" s="79"/>
      <c r="FF293" s="79"/>
      <c r="FG293" s="79"/>
      <c r="FH293" s="79"/>
      <c r="FI293" s="79"/>
      <c r="FJ293" s="79"/>
      <c r="FK293" s="79"/>
      <c r="FL293" s="79"/>
      <c r="FM293" s="79"/>
      <c r="FN293" s="79"/>
      <c r="FO293" s="79"/>
      <c r="FP293" s="79"/>
      <c r="FQ293" s="79"/>
      <c r="FR293" s="79"/>
      <c r="FS293" s="79"/>
      <c r="FT293" s="79"/>
      <c r="FU293" s="79"/>
    </row>
    <row r="294" spans="10:177" s="1" customFormat="1" ht="15.75"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AW294" s="79"/>
      <c r="AX294" s="79"/>
      <c r="AY294" s="79"/>
      <c r="AZ294" s="79"/>
      <c r="BA294" s="79"/>
      <c r="BB294" s="79"/>
      <c r="BC294" s="79"/>
      <c r="BD294" s="79"/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/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79"/>
      <c r="CQ294" s="79"/>
      <c r="CR294" s="79"/>
      <c r="CS294" s="79"/>
      <c r="CT294" s="79"/>
      <c r="CU294" s="79"/>
      <c r="CV294" s="79"/>
      <c r="CW294" s="79"/>
      <c r="CX294" s="79"/>
      <c r="CY294" s="79"/>
      <c r="CZ294" s="79"/>
      <c r="DA294" s="79"/>
      <c r="DB294" s="79"/>
      <c r="DC294" s="79"/>
      <c r="DD294" s="79"/>
      <c r="DE294" s="79"/>
      <c r="DF294" s="79"/>
      <c r="DG294" s="79"/>
      <c r="DH294" s="79"/>
      <c r="DI294" s="79"/>
      <c r="DJ294" s="79"/>
      <c r="DK294" s="79"/>
      <c r="DL294" s="79"/>
      <c r="DM294" s="79"/>
      <c r="DN294" s="79"/>
      <c r="DO294" s="79"/>
      <c r="DP294" s="79"/>
      <c r="DQ294" s="79"/>
      <c r="DR294" s="79"/>
      <c r="DS294" s="79"/>
      <c r="DT294" s="79"/>
      <c r="DU294" s="79"/>
      <c r="DV294" s="79"/>
      <c r="DW294" s="79"/>
      <c r="DX294" s="79"/>
      <c r="DY294" s="79"/>
      <c r="DZ294" s="79"/>
      <c r="EA294" s="79"/>
      <c r="EB294" s="79"/>
      <c r="EC294" s="79"/>
      <c r="ED294" s="79"/>
      <c r="EE294" s="79"/>
      <c r="EF294" s="79"/>
      <c r="EG294" s="79"/>
      <c r="EH294" s="79"/>
      <c r="EI294" s="79"/>
      <c r="EJ294" s="79"/>
      <c r="EK294" s="79"/>
      <c r="EL294" s="79"/>
      <c r="EM294" s="79"/>
      <c r="EN294" s="79"/>
      <c r="EO294" s="79"/>
      <c r="EP294" s="79"/>
      <c r="EQ294" s="79"/>
      <c r="ER294" s="79"/>
      <c r="ES294" s="79"/>
      <c r="ET294" s="79"/>
      <c r="EU294" s="79"/>
      <c r="EV294" s="79"/>
      <c r="EW294" s="79"/>
      <c r="EX294" s="79"/>
      <c r="EY294" s="79"/>
      <c r="EZ294" s="79"/>
      <c r="FA294" s="79"/>
      <c r="FB294" s="79"/>
      <c r="FC294" s="79"/>
      <c r="FD294" s="79"/>
      <c r="FE294" s="79"/>
      <c r="FF294" s="79"/>
      <c r="FG294" s="79"/>
      <c r="FH294" s="79"/>
      <c r="FI294" s="79"/>
      <c r="FJ294" s="79"/>
      <c r="FK294" s="79"/>
      <c r="FL294" s="79"/>
      <c r="FM294" s="79"/>
      <c r="FN294" s="79"/>
      <c r="FO294" s="79"/>
      <c r="FP294" s="79"/>
      <c r="FQ294" s="79"/>
      <c r="FR294" s="79"/>
      <c r="FS294" s="79"/>
      <c r="FT294" s="79"/>
      <c r="FU294" s="79"/>
    </row>
    <row r="295" spans="10:177" s="1" customFormat="1" ht="15.75"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  <c r="AW295" s="79"/>
      <c r="AX295" s="79"/>
      <c r="AY295" s="79"/>
      <c r="AZ295" s="79"/>
      <c r="BA295" s="79"/>
      <c r="BB295" s="79"/>
      <c r="BC295" s="79"/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  <c r="BR295" s="79"/>
      <c r="BS295" s="79"/>
      <c r="BT295" s="79"/>
      <c r="BU295" s="79"/>
      <c r="BV295" s="79"/>
      <c r="BW295" s="79"/>
      <c r="BX295" s="79"/>
      <c r="BY295" s="79"/>
      <c r="BZ295" s="79"/>
      <c r="CA295" s="79"/>
      <c r="CB295" s="79"/>
      <c r="CC295" s="79"/>
      <c r="CD295" s="79"/>
      <c r="CE295" s="79"/>
      <c r="CF295" s="79"/>
      <c r="CG295" s="79"/>
      <c r="CH295" s="79"/>
      <c r="CI295" s="79"/>
      <c r="CJ295" s="79"/>
      <c r="CK295" s="79"/>
      <c r="CL295" s="79"/>
      <c r="CM295" s="79"/>
      <c r="CN295" s="79"/>
      <c r="CO295" s="79"/>
      <c r="CP295" s="79"/>
      <c r="CQ295" s="79"/>
      <c r="CR295" s="79"/>
      <c r="CS295" s="79"/>
      <c r="CT295" s="79"/>
      <c r="CU295" s="79"/>
      <c r="CV295" s="79"/>
      <c r="CW295" s="79"/>
      <c r="CX295" s="79"/>
      <c r="CY295" s="79"/>
      <c r="CZ295" s="79"/>
      <c r="DA295" s="79"/>
      <c r="DB295" s="79"/>
      <c r="DC295" s="79"/>
      <c r="DD295" s="79"/>
      <c r="DE295" s="79"/>
      <c r="DF295" s="79"/>
      <c r="DG295" s="79"/>
      <c r="DH295" s="79"/>
      <c r="DI295" s="79"/>
      <c r="DJ295" s="79"/>
      <c r="DK295" s="79"/>
      <c r="DL295" s="79"/>
      <c r="DM295" s="79"/>
      <c r="DN295" s="79"/>
      <c r="DO295" s="79"/>
      <c r="DP295" s="79"/>
      <c r="DQ295" s="79"/>
      <c r="DR295" s="79"/>
      <c r="DS295" s="79"/>
      <c r="DT295" s="79"/>
      <c r="DU295" s="79"/>
      <c r="DV295" s="79"/>
      <c r="DW295" s="79"/>
      <c r="DX295" s="79"/>
      <c r="DY295" s="79"/>
      <c r="DZ295" s="79"/>
      <c r="EA295" s="79"/>
      <c r="EB295" s="79"/>
      <c r="EC295" s="79"/>
      <c r="ED295" s="79"/>
      <c r="EE295" s="79"/>
      <c r="EF295" s="79"/>
      <c r="EG295" s="79"/>
      <c r="EH295" s="79"/>
      <c r="EI295" s="79"/>
      <c r="EJ295" s="79"/>
      <c r="EK295" s="79"/>
      <c r="EL295" s="79"/>
      <c r="EM295" s="79"/>
      <c r="EN295" s="79"/>
      <c r="EO295" s="79"/>
      <c r="EP295" s="79"/>
      <c r="EQ295" s="79"/>
      <c r="ER295" s="79"/>
      <c r="ES295" s="79"/>
      <c r="ET295" s="79"/>
      <c r="EU295" s="79"/>
      <c r="EV295" s="79"/>
      <c r="EW295" s="79"/>
      <c r="EX295" s="79"/>
      <c r="EY295" s="79"/>
      <c r="EZ295" s="79"/>
      <c r="FA295" s="79"/>
      <c r="FB295" s="79"/>
      <c r="FC295" s="79"/>
      <c r="FD295" s="79"/>
      <c r="FE295" s="79"/>
      <c r="FF295" s="79"/>
      <c r="FG295" s="79"/>
      <c r="FH295" s="79"/>
      <c r="FI295" s="79"/>
      <c r="FJ295" s="79"/>
      <c r="FK295" s="79"/>
      <c r="FL295" s="79"/>
      <c r="FM295" s="79"/>
      <c r="FN295" s="79"/>
      <c r="FO295" s="79"/>
      <c r="FP295" s="79"/>
      <c r="FQ295" s="79"/>
      <c r="FR295" s="79"/>
      <c r="FS295" s="79"/>
      <c r="FT295" s="79"/>
      <c r="FU295" s="79"/>
    </row>
    <row r="296" spans="10:177" s="1" customFormat="1" ht="15.75"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AW296" s="79"/>
      <c r="AX296" s="79"/>
      <c r="AY296" s="79"/>
      <c r="AZ296" s="79"/>
      <c r="BA296" s="79"/>
      <c r="BB296" s="79"/>
      <c r="BC296" s="79"/>
      <c r="BD296" s="79"/>
      <c r="BE296" s="79"/>
      <c r="BF296" s="79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  <c r="BU296" s="79"/>
      <c r="BV296" s="79"/>
      <c r="BW296" s="79"/>
      <c r="BX296" s="79"/>
      <c r="BY296" s="79"/>
      <c r="BZ296" s="79"/>
      <c r="CA296" s="79"/>
      <c r="CB296" s="79"/>
      <c r="CC296" s="79"/>
      <c r="CD296" s="79"/>
      <c r="CE296" s="79"/>
      <c r="CF296" s="79"/>
      <c r="CG296" s="79"/>
      <c r="CH296" s="79"/>
      <c r="CI296" s="79"/>
      <c r="CJ296" s="79"/>
      <c r="CK296" s="79"/>
      <c r="CL296" s="79"/>
      <c r="CM296" s="79"/>
      <c r="CN296" s="79"/>
      <c r="CO296" s="79"/>
      <c r="CP296" s="79"/>
      <c r="CQ296" s="79"/>
      <c r="CR296" s="79"/>
      <c r="CS296" s="79"/>
      <c r="CT296" s="79"/>
      <c r="CU296" s="79"/>
      <c r="CV296" s="79"/>
      <c r="CW296" s="79"/>
      <c r="CX296" s="79"/>
      <c r="CY296" s="79"/>
      <c r="CZ296" s="79"/>
      <c r="DA296" s="79"/>
      <c r="DB296" s="79"/>
      <c r="DC296" s="79"/>
      <c r="DD296" s="79"/>
      <c r="DE296" s="79"/>
      <c r="DF296" s="79"/>
      <c r="DG296" s="79"/>
      <c r="DH296" s="79"/>
      <c r="DI296" s="79"/>
      <c r="DJ296" s="79"/>
      <c r="DK296" s="79"/>
      <c r="DL296" s="79"/>
      <c r="DM296" s="79"/>
      <c r="DN296" s="79"/>
      <c r="DO296" s="79"/>
      <c r="DP296" s="79"/>
      <c r="DQ296" s="79"/>
      <c r="DR296" s="79"/>
      <c r="DS296" s="79"/>
      <c r="DT296" s="79"/>
      <c r="DU296" s="79"/>
      <c r="DV296" s="79"/>
      <c r="DW296" s="79"/>
      <c r="DX296" s="79"/>
      <c r="DY296" s="79"/>
      <c r="DZ296" s="79"/>
      <c r="EA296" s="79"/>
      <c r="EB296" s="79"/>
      <c r="EC296" s="79"/>
      <c r="ED296" s="79"/>
      <c r="EE296" s="79"/>
      <c r="EF296" s="79"/>
      <c r="EG296" s="79"/>
      <c r="EH296" s="79"/>
      <c r="EI296" s="79"/>
      <c r="EJ296" s="79"/>
      <c r="EK296" s="79"/>
      <c r="EL296" s="79"/>
      <c r="EM296" s="79"/>
      <c r="EN296" s="79"/>
      <c r="EO296" s="79"/>
      <c r="EP296" s="79"/>
      <c r="EQ296" s="79"/>
      <c r="ER296" s="79"/>
      <c r="ES296" s="79"/>
      <c r="ET296" s="79"/>
      <c r="EU296" s="79"/>
      <c r="EV296" s="79"/>
      <c r="EW296" s="79"/>
      <c r="EX296" s="79"/>
      <c r="EY296" s="79"/>
      <c r="EZ296" s="79"/>
      <c r="FA296" s="79"/>
      <c r="FB296" s="79"/>
      <c r="FC296" s="79"/>
      <c r="FD296" s="79"/>
      <c r="FE296" s="79"/>
      <c r="FF296" s="79"/>
      <c r="FG296" s="79"/>
      <c r="FH296" s="79"/>
      <c r="FI296" s="79"/>
      <c r="FJ296" s="79"/>
      <c r="FK296" s="79"/>
      <c r="FL296" s="79"/>
      <c r="FM296" s="79"/>
      <c r="FN296" s="79"/>
      <c r="FO296" s="79"/>
      <c r="FP296" s="79"/>
      <c r="FQ296" s="79"/>
      <c r="FR296" s="79"/>
      <c r="FS296" s="79"/>
      <c r="FT296" s="79"/>
      <c r="FU296" s="79"/>
    </row>
    <row r="297" spans="10:177" s="1" customFormat="1" ht="15.75"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"/>
      <c r="AV297" s="79"/>
      <c r="AW297" s="79"/>
      <c r="AX297" s="79"/>
      <c r="AY297" s="79"/>
      <c r="AZ297" s="79"/>
      <c r="BA297" s="79"/>
      <c r="BB297" s="79"/>
      <c r="BC297" s="79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/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79"/>
      <c r="CQ297" s="79"/>
      <c r="CR297" s="79"/>
      <c r="CS297" s="79"/>
      <c r="CT297" s="79"/>
      <c r="CU297" s="79"/>
      <c r="CV297" s="79"/>
      <c r="CW297" s="79"/>
      <c r="CX297" s="79"/>
      <c r="CY297" s="79"/>
      <c r="CZ297" s="79"/>
      <c r="DA297" s="79"/>
      <c r="DB297" s="79"/>
      <c r="DC297" s="79"/>
      <c r="DD297" s="79"/>
      <c r="DE297" s="79"/>
      <c r="DF297" s="79"/>
      <c r="DG297" s="79"/>
      <c r="DH297" s="79"/>
      <c r="DI297" s="79"/>
      <c r="DJ297" s="79"/>
      <c r="DK297" s="79"/>
      <c r="DL297" s="79"/>
      <c r="DM297" s="79"/>
      <c r="DN297" s="79"/>
      <c r="DO297" s="79"/>
      <c r="DP297" s="79"/>
      <c r="DQ297" s="79"/>
      <c r="DR297" s="79"/>
      <c r="DS297" s="79"/>
      <c r="DT297" s="79"/>
      <c r="DU297" s="79"/>
      <c r="DV297" s="79"/>
      <c r="DW297" s="79"/>
      <c r="DX297" s="79"/>
      <c r="DY297" s="79"/>
      <c r="DZ297" s="79"/>
      <c r="EA297" s="79"/>
      <c r="EB297" s="79"/>
      <c r="EC297" s="79"/>
      <c r="ED297" s="79"/>
      <c r="EE297" s="79"/>
      <c r="EF297" s="79"/>
      <c r="EG297" s="79"/>
      <c r="EH297" s="79"/>
      <c r="EI297" s="79"/>
      <c r="EJ297" s="79"/>
      <c r="EK297" s="79"/>
      <c r="EL297" s="79"/>
      <c r="EM297" s="79"/>
      <c r="EN297" s="79"/>
      <c r="EO297" s="79"/>
      <c r="EP297" s="79"/>
      <c r="EQ297" s="79"/>
      <c r="ER297" s="79"/>
      <c r="ES297" s="79"/>
      <c r="ET297" s="79"/>
      <c r="EU297" s="79"/>
      <c r="EV297" s="79"/>
      <c r="EW297" s="79"/>
      <c r="EX297" s="79"/>
      <c r="EY297" s="79"/>
      <c r="EZ297" s="79"/>
      <c r="FA297" s="79"/>
      <c r="FB297" s="79"/>
      <c r="FC297" s="79"/>
      <c r="FD297" s="79"/>
      <c r="FE297" s="79"/>
      <c r="FF297" s="79"/>
      <c r="FG297" s="79"/>
      <c r="FH297" s="79"/>
      <c r="FI297" s="79"/>
      <c r="FJ297" s="79"/>
      <c r="FK297" s="79"/>
      <c r="FL297" s="79"/>
      <c r="FM297" s="79"/>
      <c r="FN297" s="79"/>
      <c r="FO297" s="79"/>
      <c r="FP297" s="79"/>
      <c r="FQ297" s="79"/>
      <c r="FR297" s="79"/>
      <c r="FS297" s="79"/>
      <c r="FT297" s="79"/>
      <c r="FU297" s="79"/>
    </row>
    <row r="298" spans="10:177" s="1" customFormat="1" ht="15.75"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  <c r="AS298" s="79"/>
      <c r="AT298" s="79"/>
      <c r="AU298" s="79"/>
      <c r="AV298" s="79"/>
      <c r="AW298" s="79"/>
      <c r="AX298" s="79"/>
      <c r="AY298" s="79"/>
      <c r="AZ298" s="79"/>
      <c r="BA298" s="79"/>
      <c r="BB298" s="79"/>
      <c r="BC298" s="79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/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79"/>
      <c r="CQ298" s="79"/>
      <c r="CR298" s="79"/>
      <c r="CS298" s="79"/>
      <c r="CT298" s="79"/>
      <c r="CU298" s="79"/>
      <c r="CV298" s="79"/>
      <c r="CW298" s="79"/>
      <c r="CX298" s="79"/>
      <c r="CY298" s="79"/>
      <c r="CZ298" s="79"/>
      <c r="DA298" s="79"/>
      <c r="DB298" s="79"/>
      <c r="DC298" s="79"/>
      <c r="DD298" s="79"/>
      <c r="DE298" s="79"/>
      <c r="DF298" s="79"/>
      <c r="DG298" s="79"/>
      <c r="DH298" s="79"/>
      <c r="DI298" s="79"/>
      <c r="DJ298" s="79"/>
      <c r="DK298" s="79"/>
      <c r="DL298" s="79"/>
      <c r="DM298" s="79"/>
      <c r="DN298" s="79"/>
      <c r="DO298" s="79"/>
      <c r="DP298" s="79"/>
      <c r="DQ298" s="79"/>
      <c r="DR298" s="79"/>
      <c r="DS298" s="79"/>
      <c r="DT298" s="79"/>
      <c r="DU298" s="79"/>
      <c r="DV298" s="79"/>
      <c r="DW298" s="79"/>
      <c r="DX298" s="79"/>
      <c r="DY298" s="79"/>
      <c r="DZ298" s="79"/>
      <c r="EA298" s="79"/>
      <c r="EB298" s="79"/>
      <c r="EC298" s="79"/>
      <c r="ED298" s="79"/>
      <c r="EE298" s="79"/>
      <c r="EF298" s="79"/>
      <c r="EG298" s="79"/>
      <c r="EH298" s="79"/>
      <c r="EI298" s="79"/>
      <c r="EJ298" s="79"/>
      <c r="EK298" s="79"/>
      <c r="EL298" s="79"/>
      <c r="EM298" s="79"/>
      <c r="EN298" s="79"/>
      <c r="EO298" s="79"/>
      <c r="EP298" s="79"/>
      <c r="EQ298" s="79"/>
      <c r="ER298" s="79"/>
      <c r="ES298" s="79"/>
      <c r="ET298" s="79"/>
      <c r="EU298" s="79"/>
      <c r="EV298" s="79"/>
      <c r="EW298" s="79"/>
      <c r="EX298" s="79"/>
      <c r="EY298" s="79"/>
      <c r="EZ298" s="79"/>
      <c r="FA298" s="79"/>
      <c r="FB298" s="79"/>
      <c r="FC298" s="79"/>
      <c r="FD298" s="79"/>
      <c r="FE298" s="79"/>
      <c r="FF298" s="79"/>
      <c r="FG298" s="79"/>
      <c r="FH298" s="79"/>
      <c r="FI298" s="79"/>
      <c r="FJ298" s="79"/>
      <c r="FK298" s="79"/>
      <c r="FL298" s="79"/>
      <c r="FM298" s="79"/>
      <c r="FN298" s="79"/>
      <c r="FO298" s="79"/>
      <c r="FP298" s="79"/>
      <c r="FQ298" s="79"/>
      <c r="FR298" s="79"/>
      <c r="FS298" s="79"/>
      <c r="FT298" s="79"/>
      <c r="FU298" s="79"/>
    </row>
    <row r="299" spans="10:177" s="1" customFormat="1" ht="15.75"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  <c r="AS299" s="79"/>
      <c r="AT299" s="79"/>
      <c r="AU299" s="79"/>
      <c r="AV299" s="79"/>
      <c r="AW299" s="79"/>
      <c r="AX299" s="79"/>
      <c r="AY299" s="79"/>
      <c r="AZ299" s="79"/>
      <c r="BA299" s="79"/>
      <c r="BB299" s="79"/>
      <c r="BC299" s="79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/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79"/>
      <c r="CQ299" s="79"/>
      <c r="CR299" s="79"/>
      <c r="CS299" s="79"/>
      <c r="CT299" s="79"/>
      <c r="CU299" s="79"/>
      <c r="CV299" s="79"/>
      <c r="CW299" s="79"/>
      <c r="CX299" s="79"/>
      <c r="CY299" s="79"/>
      <c r="CZ299" s="79"/>
      <c r="DA299" s="79"/>
      <c r="DB299" s="79"/>
      <c r="DC299" s="79"/>
      <c r="DD299" s="79"/>
      <c r="DE299" s="79"/>
      <c r="DF299" s="79"/>
      <c r="DG299" s="79"/>
      <c r="DH299" s="79"/>
      <c r="DI299" s="79"/>
      <c r="DJ299" s="79"/>
      <c r="DK299" s="79"/>
      <c r="DL299" s="79"/>
      <c r="DM299" s="79"/>
      <c r="DN299" s="79"/>
      <c r="DO299" s="79"/>
      <c r="DP299" s="79"/>
      <c r="DQ299" s="79"/>
      <c r="DR299" s="79"/>
      <c r="DS299" s="79"/>
      <c r="DT299" s="79"/>
      <c r="DU299" s="79"/>
      <c r="DV299" s="79"/>
      <c r="DW299" s="79"/>
      <c r="DX299" s="79"/>
      <c r="DY299" s="79"/>
      <c r="DZ299" s="79"/>
      <c r="EA299" s="79"/>
      <c r="EB299" s="79"/>
      <c r="EC299" s="79"/>
      <c r="ED299" s="79"/>
      <c r="EE299" s="79"/>
      <c r="EF299" s="79"/>
      <c r="EG299" s="79"/>
      <c r="EH299" s="79"/>
      <c r="EI299" s="79"/>
      <c r="EJ299" s="79"/>
      <c r="EK299" s="79"/>
      <c r="EL299" s="79"/>
      <c r="EM299" s="79"/>
      <c r="EN299" s="79"/>
      <c r="EO299" s="79"/>
      <c r="EP299" s="79"/>
      <c r="EQ299" s="79"/>
      <c r="ER299" s="79"/>
      <c r="ES299" s="79"/>
      <c r="ET299" s="79"/>
      <c r="EU299" s="79"/>
      <c r="EV299" s="79"/>
      <c r="EW299" s="79"/>
      <c r="EX299" s="79"/>
      <c r="EY299" s="79"/>
      <c r="EZ299" s="79"/>
      <c r="FA299" s="79"/>
      <c r="FB299" s="79"/>
      <c r="FC299" s="79"/>
      <c r="FD299" s="79"/>
      <c r="FE299" s="79"/>
      <c r="FF299" s="79"/>
      <c r="FG299" s="79"/>
      <c r="FH299" s="79"/>
      <c r="FI299" s="79"/>
      <c r="FJ299" s="79"/>
      <c r="FK299" s="79"/>
      <c r="FL299" s="79"/>
      <c r="FM299" s="79"/>
      <c r="FN299" s="79"/>
      <c r="FO299" s="79"/>
      <c r="FP299" s="79"/>
      <c r="FQ299" s="79"/>
      <c r="FR299" s="79"/>
      <c r="FS299" s="79"/>
      <c r="FT299" s="79"/>
      <c r="FU299" s="79"/>
    </row>
    <row r="300" spans="10:177" s="1" customFormat="1" ht="15.75"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  <c r="AR300" s="79"/>
      <c r="AS300" s="79"/>
      <c r="AT300" s="79"/>
      <c r="AU300" s="79"/>
      <c r="AV300" s="79"/>
      <c r="AW300" s="79"/>
      <c r="AX300" s="79"/>
      <c r="AY300" s="79"/>
      <c r="AZ300" s="79"/>
      <c r="BA300" s="79"/>
      <c r="BB300" s="79"/>
      <c r="BC300" s="79"/>
      <c r="BD300" s="79"/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/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79"/>
      <c r="CQ300" s="79"/>
      <c r="CR300" s="79"/>
      <c r="CS300" s="79"/>
      <c r="CT300" s="79"/>
      <c r="CU300" s="79"/>
      <c r="CV300" s="79"/>
      <c r="CW300" s="79"/>
      <c r="CX300" s="79"/>
      <c r="CY300" s="79"/>
      <c r="CZ300" s="79"/>
      <c r="DA300" s="79"/>
      <c r="DB300" s="79"/>
      <c r="DC300" s="79"/>
      <c r="DD300" s="79"/>
      <c r="DE300" s="79"/>
      <c r="DF300" s="79"/>
      <c r="DG300" s="79"/>
      <c r="DH300" s="79"/>
      <c r="DI300" s="79"/>
      <c r="DJ300" s="79"/>
      <c r="DK300" s="79"/>
      <c r="DL300" s="79"/>
      <c r="DM300" s="79"/>
      <c r="DN300" s="79"/>
      <c r="DO300" s="79"/>
      <c r="DP300" s="79"/>
      <c r="DQ300" s="79"/>
      <c r="DR300" s="79"/>
      <c r="DS300" s="79"/>
      <c r="DT300" s="79"/>
      <c r="DU300" s="79"/>
      <c r="DV300" s="79"/>
      <c r="DW300" s="79"/>
      <c r="DX300" s="79"/>
      <c r="DY300" s="79"/>
      <c r="DZ300" s="79"/>
      <c r="EA300" s="79"/>
      <c r="EB300" s="79"/>
      <c r="EC300" s="79"/>
      <c r="ED300" s="79"/>
      <c r="EE300" s="79"/>
      <c r="EF300" s="79"/>
      <c r="EG300" s="79"/>
      <c r="EH300" s="79"/>
      <c r="EI300" s="79"/>
      <c r="EJ300" s="79"/>
      <c r="EK300" s="79"/>
      <c r="EL300" s="79"/>
      <c r="EM300" s="79"/>
      <c r="EN300" s="79"/>
      <c r="EO300" s="79"/>
      <c r="EP300" s="79"/>
      <c r="EQ300" s="79"/>
      <c r="ER300" s="79"/>
      <c r="ES300" s="79"/>
      <c r="ET300" s="79"/>
      <c r="EU300" s="79"/>
      <c r="EV300" s="79"/>
      <c r="EW300" s="79"/>
      <c r="EX300" s="79"/>
      <c r="EY300" s="79"/>
      <c r="EZ300" s="79"/>
      <c r="FA300" s="79"/>
      <c r="FB300" s="79"/>
      <c r="FC300" s="79"/>
      <c r="FD300" s="79"/>
      <c r="FE300" s="79"/>
      <c r="FF300" s="79"/>
      <c r="FG300" s="79"/>
      <c r="FH300" s="79"/>
      <c r="FI300" s="79"/>
      <c r="FJ300" s="79"/>
      <c r="FK300" s="79"/>
      <c r="FL300" s="79"/>
      <c r="FM300" s="79"/>
      <c r="FN300" s="79"/>
      <c r="FO300" s="79"/>
      <c r="FP300" s="79"/>
      <c r="FQ300" s="79"/>
      <c r="FR300" s="79"/>
      <c r="FS300" s="79"/>
      <c r="FT300" s="79"/>
      <c r="FU300" s="79"/>
    </row>
    <row r="301" spans="10:177" s="1" customFormat="1" ht="15.75"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9"/>
      <c r="AU301" s="79"/>
      <c r="AV301" s="79"/>
      <c r="AW301" s="79"/>
      <c r="AX301" s="79"/>
      <c r="AY301" s="79"/>
      <c r="AZ301" s="79"/>
      <c r="BA301" s="79"/>
      <c r="BB301" s="79"/>
      <c r="BC301" s="79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/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79"/>
      <c r="CQ301" s="79"/>
      <c r="CR301" s="79"/>
      <c r="CS301" s="79"/>
      <c r="CT301" s="79"/>
      <c r="CU301" s="79"/>
      <c r="CV301" s="79"/>
      <c r="CW301" s="79"/>
      <c r="CX301" s="79"/>
      <c r="CY301" s="79"/>
      <c r="CZ301" s="79"/>
      <c r="DA301" s="79"/>
      <c r="DB301" s="79"/>
      <c r="DC301" s="79"/>
      <c r="DD301" s="79"/>
      <c r="DE301" s="79"/>
      <c r="DF301" s="79"/>
      <c r="DG301" s="79"/>
      <c r="DH301" s="79"/>
      <c r="DI301" s="79"/>
      <c r="DJ301" s="79"/>
      <c r="DK301" s="79"/>
      <c r="DL301" s="79"/>
      <c r="DM301" s="79"/>
      <c r="DN301" s="79"/>
      <c r="DO301" s="79"/>
      <c r="DP301" s="79"/>
      <c r="DQ301" s="79"/>
      <c r="DR301" s="79"/>
      <c r="DS301" s="79"/>
      <c r="DT301" s="79"/>
      <c r="DU301" s="79"/>
      <c r="DV301" s="79"/>
      <c r="DW301" s="79"/>
      <c r="DX301" s="79"/>
      <c r="DY301" s="79"/>
      <c r="DZ301" s="79"/>
      <c r="EA301" s="79"/>
      <c r="EB301" s="79"/>
      <c r="EC301" s="79"/>
      <c r="ED301" s="79"/>
      <c r="EE301" s="79"/>
      <c r="EF301" s="79"/>
      <c r="EG301" s="79"/>
      <c r="EH301" s="79"/>
      <c r="EI301" s="79"/>
      <c r="EJ301" s="79"/>
      <c r="EK301" s="79"/>
      <c r="EL301" s="79"/>
      <c r="EM301" s="79"/>
      <c r="EN301" s="79"/>
      <c r="EO301" s="79"/>
      <c r="EP301" s="79"/>
      <c r="EQ301" s="79"/>
      <c r="ER301" s="79"/>
      <c r="ES301" s="79"/>
      <c r="ET301" s="79"/>
      <c r="EU301" s="79"/>
      <c r="EV301" s="79"/>
      <c r="EW301" s="79"/>
      <c r="EX301" s="79"/>
      <c r="EY301" s="79"/>
      <c r="EZ301" s="79"/>
      <c r="FA301" s="79"/>
      <c r="FB301" s="79"/>
      <c r="FC301" s="79"/>
      <c r="FD301" s="79"/>
      <c r="FE301" s="79"/>
      <c r="FF301" s="79"/>
      <c r="FG301" s="79"/>
      <c r="FH301" s="79"/>
      <c r="FI301" s="79"/>
      <c r="FJ301" s="79"/>
      <c r="FK301" s="79"/>
      <c r="FL301" s="79"/>
      <c r="FM301" s="79"/>
      <c r="FN301" s="79"/>
      <c r="FO301" s="79"/>
      <c r="FP301" s="79"/>
      <c r="FQ301" s="79"/>
      <c r="FR301" s="79"/>
      <c r="FS301" s="79"/>
      <c r="FT301" s="79"/>
      <c r="FU301" s="79"/>
    </row>
    <row r="302" spans="10:177" s="1" customFormat="1" ht="15.75"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AW302" s="79"/>
      <c r="AX302" s="79"/>
      <c r="AY302" s="79"/>
      <c r="AZ302" s="79"/>
      <c r="BA302" s="79"/>
      <c r="BB302" s="79"/>
      <c r="BC302" s="79"/>
      <c r="BD302" s="79"/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/>
      <c r="CA302" s="79"/>
      <c r="CB302" s="79"/>
      <c r="CC302" s="79"/>
      <c r="CD302" s="79"/>
      <c r="CE302" s="79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/>
      <c r="CP302" s="79"/>
      <c r="CQ302" s="79"/>
      <c r="CR302" s="79"/>
      <c r="CS302" s="79"/>
      <c r="CT302" s="79"/>
      <c r="CU302" s="79"/>
      <c r="CV302" s="79"/>
      <c r="CW302" s="79"/>
      <c r="CX302" s="79"/>
      <c r="CY302" s="79"/>
      <c r="CZ302" s="79"/>
      <c r="DA302" s="79"/>
      <c r="DB302" s="79"/>
      <c r="DC302" s="79"/>
      <c r="DD302" s="79"/>
      <c r="DE302" s="79"/>
      <c r="DF302" s="79"/>
      <c r="DG302" s="79"/>
      <c r="DH302" s="79"/>
      <c r="DI302" s="79"/>
      <c r="DJ302" s="79"/>
      <c r="DK302" s="79"/>
      <c r="DL302" s="79"/>
      <c r="DM302" s="79"/>
      <c r="DN302" s="79"/>
      <c r="DO302" s="79"/>
      <c r="DP302" s="79"/>
      <c r="DQ302" s="79"/>
      <c r="DR302" s="79"/>
      <c r="DS302" s="79"/>
      <c r="DT302" s="79"/>
      <c r="DU302" s="79"/>
      <c r="DV302" s="79"/>
      <c r="DW302" s="79"/>
      <c r="DX302" s="79"/>
      <c r="DY302" s="79"/>
      <c r="DZ302" s="79"/>
      <c r="EA302" s="79"/>
      <c r="EB302" s="79"/>
      <c r="EC302" s="79"/>
      <c r="ED302" s="79"/>
      <c r="EE302" s="79"/>
      <c r="EF302" s="79"/>
      <c r="EG302" s="79"/>
      <c r="EH302" s="79"/>
      <c r="EI302" s="79"/>
      <c r="EJ302" s="79"/>
      <c r="EK302" s="79"/>
      <c r="EL302" s="79"/>
      <c r="EM302" s="79"/>
      <c r="EN302" s="79"/>
      <c r="EO302" s="79"/>
      <c r="EP302" s="79"/>
      <c r="EQ302" s="79"/>
      <c r="ER302" s="79"/>
      <c r="ES302" s="79"/>
      <c r="ET302" s="79"/>
      <c r="EU302" s="79"/>
      <c r="EV302" s="79"/>
      <c r="EW302" s="79"/>
      <c r="EX302" s="79"/>
      <c r="EY302" s="79"/>
      <c r="EZ302" s="79"/>
      <c r="FA302" s="79"/>
      <c r="FB302" s="79"/>
      <c r="FC302" s="79"/>
      <c r="FD302" s="79"/>
      <c r="FE302" s="79"/>
      <c r="FF302" s="79"/>
      <c r="FG302" s="79"/>
      <c r="FH302" s="79"/>
      <c r="FI302" s="79"/>
      <c r="FJ302" s="79"/>
      <c r="FK302" s="79"/>
      <c r="FL302" s="79"/>
      <c r="FM302" s="79"/>
      <c r="FN302" s="79"/>
      <c r="FO302" s="79"/>
      <c r="FP302" s="79"/>
      <c r="FQ302" s="79"/>
      <c r="FR302" s="79"/>
      <c r="FS302" s="79"/>
      <c r="FT302" s="79"/>
      <c r="FU302" s="79"/>
    </row>
    <row r="303" spans="10:177" s="1" customFormat="1" ht="15.75"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  <c r="AR303" s="79"/>
      <c r="AS303" s="79"/>
      <c r="AT303" s="79"/>
      <c r="AU303" s="79"/>
      <c r="AV303" s="79"/>
      <c r="AW303" s="79"/>
      <c r="AX303" s="79"/>
      <c r="AY303" s="79"/>
      <c r="AZ303" s="79"/>
      <c r="BA303" s="79"/>
      <c r="BB303" s="79"/>
      <c r="BC303" s="79"/>
      <c r="BD303" s="79"/>
      <c r="BE303" s="79"/>
      <c r="BF303" s="79"/>
      <c r="BG303" s="79"/>
      <c r="BH303" s="79"/>
      <c r="BI303" s="79"/>
      <c r="BJ303" s="79"/>
      <c r="BK303" s="79"/>
      <c r="BL303" s="79"/>
      <c r="BM303" s="79"/>
      <c r="BN303" s="79"/>
      <c r="BO303" s="79"/>
      <c r="BP303" s="79"/>
      <c r="BQ303" s="79"/>
      <c r="BR303" s="79"/>
      <c r="BS303" s="79"/>
      <c r="BT303" s="79"/>
      <c r="BU303" s="79"/>
      <c r="BV303" s="79"/>
      <c r="BW303" s="79"/>
      <c r="BX303" s="79"/>
      <c r="BY303" s="79"/>
      <c r="BZ303" s="79"/>
      <c r="CA303" s="79"/>
      <c r="CB303" s="79"/>
      <c r="CC303" s="79"/>
      <c r="CD303" s="79"/>
      <c r="CE303" s="79"/>
      <c r="CF303" s="79"/>
      <c r="CG303" s="79"/>
      <c r="CH303" s="79"/>
      <c r="CI303" s="79"/>
      <c r="CJ303" s="79"/>
      <c r="CK303" s="79"/>
      <c r="CL303" s="79"/>
      <c r="CM303" s="79"/>
      <c r="CN303" s="79"/>
      <c r="CO303" s="79"/>
      <c r="CP303" s="79"/>
      <c r="CQ303" s="79"/>
      <c r="CR303" s="79"/>
      <c r="CS303" s="79"/>
      <c r="CT303" s="79"/>
      <c r="CU303" s="79"/>
      <c r="CV303" s="79"/>
      <c r="CW303" s="79"/>
      <c r="CX303" s="79"/>
      <c r="CY303" s="79"/>
      <c r="CZ303" s="79"/>
      <c r="DA303" s="79"/>
      <c r="DB303" s="79"/>
      <c r="DC303" s="79"/>
      <c r="DD303" s="79"/>
      <c r="DE303" s="79"/>
      <c r="DF303" s="79"/>
      <c r="DG303" s="79"/>
      <c r="DH303" s="79"/>
      <c r="DI303" s="79"/>
      <c r="DJ303" s="79"/>
      <c r="DK303" s="79"/>
      <c r="DL303" s="79"/>
      <c r="DM303" s="79"/>
      <c r="DN303" s="79"/>
      <c r="DO303" s="79"/>
      <c r="DP303" s="79"/>
      <c r="DQ303" s="79"/>
      <c r="DR303" s="79"/>
      <c r="DS303" s="79"/>
      <c r="DT303" s="79"/>
      <c r="DU303" s="79"/>
      <c r="DV303" s="79"/>
      <c r="DW303" s="79"/>
      <c r="DX303" s="79"/>
      <c r="DY303" s="79"/>
      <c r="DZ303" s="79"/>
      <c r="EA303" s="79"/>
      <c r="EB303" s="79"/>
      <c r="EC303" s="79"/>
      <c r="ED303" s="79"/>
      <c r="EE303" s="79"/>
      <c r="EF303" s="79"/>
      <c r="EG303" s="79"/>
      <c r="EH303" s="79"/>
      <c r="EI303" s="79"/>
      <c r="EJ303" s="79"/>
      <c r="EK303" s="79"/>
      <c r="EL303" s="79"/>
      <c r="EM303" s="79"/>
      <c r="EN303" s="79"/>
      <c r="EO303" s="79"/>
      <c r="EP303" s="79"/>
      <c r="EQ303" s="79"/>
      <c r="ER303" s="79"/>
      <c r="ES303" s="79"/>
      <c r="ET303" s="79"/>
      <c r="EU303" s="79"/>
      <c r="EV303" s="79"/>
      <c r="EW303" s="79"/>
      <c r="EX303" s="79"/>
      <c r="EY303" s="79"/>
      <c r="EZ303" s="79"/>
      <c r="FA303" s="79"/>
      <c r="FB303" s="79"/>
      <c r="FC303" s="79"/>
      <c r="FD303" s="79"/>
      <c r="FE303" s="79"/>
      <c r="FF303" s="79"/>
      <c r="FG303" s="79"/>
      <c r="FH303" s="79"/>
      <c r="FI303" s="79"/>
      <c r="FJ303" s="79"/>
      <c r="FK303" s="79"/>
      <c r="FL303" s="79"/>
      <c r="FM303" s="79"/>
      <c r="FN303" s="79"/>
      <c r="FO303" s="79"/>
      <c r="FP303" s="79"/>
      <c r="FQ303" s="79"/>
      <c r="FR303" s="79"/>
      <c r="FS303" s="79"/>
      <c r="FT303" s="79"/>
      <c r="FU303" s="79"/>
    </row>
    <row r="304" spans="10:177" s="1" customFormat="1" ht="15.75"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  <c r="AS304" s="79"/>
      <c r="AT304" s="79"/>
      <c r="AU304" s="79"/>
      <c r="AV304" s="79"/>
      <c r="AW304" s="79"/>
      <c r="AX304" s="79"/>
      <c r="AY304" s="79"/>
      <c r="AZ304" s="79"/>
      <c r="BA304" s="79"/>
      <c r="BB304" s="79"/>
      <c r="BC304" s="79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/>
      <c r="CA304" s="79"/>
      <c r="CB304" s="79"/>
      <c r="CC304" s="79"/>
      <c r="CD304" s="79"/>
      <c r="CE304" s="79"/>
      <c r="CF304" s="79"/>
      <c r="CG304" s="79"/>
      <c r="CH304" s="79"/>
      <c r="CI304" s="79"/>
      <c r="CJ304" s="79"/>
      <c r="CK304" s="79"/>
      <c r="CL304" s="79"/>
      <c r="CM304" s="79"/>
      <c r="CN304" s="79"/>
      <c r="CO304" s="79"/>
      <c r="CP304" s="79"/>
      <c r="CQ304" s="79"/>
      <c r="CR304" s="79"/>
      <c r="CS304" s="79"/>
      <c r="CT304" s="79"/>
      <c r="CU304" s="79"/>
      <c r="CV304" s="79"/>
      <c r="CW304" s="79"/>
      <c r="CX304" s="79"/>
      <c r="CY304" s="79"/>
      <c r="CZ304" s="79"/>
      <c r="DA304" s="79"/>
      <c r="DB304" s="79"/>
      <c r="DC304" s="79"/>
      <c r="DD304" s="79"/>
      <c r="DE304" s="79"/>
      <c r="DF304" s="79"/>
      <c r="DG304" s="79"/>
      <c r="DH304" s="79"/>
      <c r="DI304" s="79"/>
      <c r="DJ304" s="79"/>
      <c r="DK304" s="79"/>
      <c r="DL304" s="79"/>
      <c r="DM304" s="79"/>
      <c r="DN304" s="79"/>
      <c r="DO304" s="79"/>
      <c r="DP304" s="79"/>
      <c r="DQ304" s="79"/>
      <c r="DR304" s="79"/>
      <c r="DS304" s="79"/>
      <c r="DT304" s="79"/>
      <c r="DU304" s="79"/>
      <c r="DV304" s="79"/>
      <c r="DW304" s="79"/>
      <c r="DX304" s="79"/>
      <c r="DY304" s="79"/>
      <c r="DZ304" s="79"/>
      <c r="EA304" s="79"/>
      <c r="EB304" s="79"/>
      <c r="EC304" s="79"/>
      <c r="ED304" s="79"/>
      <c r="EE304" s="79"/>
      <c r="EF304" s="79"/>
      <c r="EG304" s="79"/>
      <c r="EH304" s="79"/>
      <c r="EI304" s="79"/>
      <c r="EJ304" s="79"/>
      <c r="EK304" s="79"/>
      <c r="EL304" s="79"/>
      <c r="EM304" s="79"/>
      <c r="EN304" s="79"/>
      <c r="EO304" s="79"/>
      <c r="EP304" s="79"/>
      <c r="EQ304" s="79"/>
      <c r="ER304" s="79"/>
      <c r="ES304" s="79"/>
      <c r="ET304" s="79"/>
      <c r="EU304" s="79"/>
      <c r="EV304" s="79"/>
      <c r="EW304" s="79"/>
      <c r="EX304" s="79"/>
      <c r="EY304" s="79"/>
      <c r="EZ304" s="79"/>
      <c r="FA304" s="79"/>
      <c r="FB304" s="79"/>
      <c r="FC304" s="79"/>
      <c r="FD304" s="79"/>
      <c r="FE304" s="79"/>
      <c r="FF304" s="79"/>
      <c r="FG304" s="79"/>
      <c r="FH304" s="79"/>
      <c r="FI304" s="79"/>
      <c r="FJ304" s="79"/>
      <c r="FK304" s="79"/>
      <c r="FL304" s="79"/>
      <c r="FM304" s="79"/>
      <c r="FN304" s="79"/>
      <c r="FO304" s="79"/>
      <c r="FP304" s="79"/>
      <c r="FQ304" s="79"/>
      <c r="FR304" s="79"/>
      <c r="FS304" s="79"/>
      <c r="FT304" s="79"/>
      <c r="FU304" s="79"/>
    </row>
    <row r="305" spans="10:177" s="1" customFormat="1" ht="15.75"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79"/>
      <c r="AJ305" s="79"/>
      <c r="AK305" s="79"/>
      <c r="AL305" s="79"/>
      <c r="AM305" s="79"/>
      <c r="AN305" s="79"/>
      <c r="AO305" s="79"/>
      <c r="AP305" s="79"/>
      <c r="AQ305" s="79"/>
      <c r="AR305" s="79"/>
      <c r="AS305" s="79"/>
      <c r="AT305" s="79"/>
      <c r="AU305" s="79"/>
      <c r="AV305" s="79"/>
      <c r="AW305" s="79"/>
      <c r="AX305" s="79"/>
      <c r="AY305" s="79"/>
      <c r="AZ305" s="79"/>
      <c r="BA305" s="79"/>
      <c r="BB305" s="79"/>
      <c r="BC305" s="79"/>
      <c r="BD305" s="79"/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/>
      <c r="CA305" s="79"/>
      <c r="CB305" s="79"/>
      <c r="CC305" s="79"/>
      <c r="CD305" s="79"/>
      <c r="CE305" s="79"/>
      <c r="CF305" s="79"/>
      <c r="CG305" s="79"/>
      <c r="CH305" s="79"/>
      <c r="CI305" s="79"/>
      <c r="CJ305" s="79"/>
      <c r="CK305" s="79"/>
      <c r="CL305" s="79"/>
      <c r="CM305" s="79"/>
      <c r="CN305" s="79"/>
      <c r="CO305" s="79"/>
      <c r="CP305" s="79"/>
      <c r="CQ305" s="79"/>
      <c r="CR305" s="79"/>
      <c r="CS305" s="79"/>
      <c r="CT305" s="79"/>
      <c r="CU305" s="79"/>
      <c r="CV305" s="79"/>
      <c r="CW305" s="79"/>
      <c r="CX305" s="79"/>
      <c r="CY305" s="79"/>
      <c r="CZ305" s="79"/>
      <c r="DA305" s="79"/>
      <c r="DB305" s="79"/>
      <c r="DC305" s="79"/>
      <c r="DD305" s="79"/>
      <c r="DE305" s="79"/>
      <c r="DF305" s="79"/>
      <c r="DG305" s="79"/>
      <c r="DH305" s="79"/>
      <c r="DI305" s="79"/>
      <c r="DJ305" s="79"/>
      <c r="DK305" s="79"/>
      <c r="DL305" s="79"/>
      <c r="DM305" s="79"/>
      <c r="DN305" s="79"/>
      <c r="DO305" s="79"/>
      <c r="DP305" s="79"/>
      <c r="DQ305" s="79"/>
      <c r="DR305" s="79"/>
      <c r="DS305" s="79"/>
      <c r="DT305" s="79"/>
      <c r="DU305" s="79"/>
      <c r="DV305" s="79"/>
      <c r="DW305" s="79"/>
      <c r="DX305" s="79"/>
      <c r="DY305" s="79"/>
      <c r="DZ305" s="79"/>
      <c r="EA305" s="79"/>
      <c r="EB305" s="79"/>
      <c r="EC305" s="79"/>
      <c r="ED305" s="79"/>
      <c r="EE305" s="79"/>
      <c r="EF305" s="79"/>
      <c r="EG305" s="79"/>
      <c r="EH305" s="79"/>
      <c r="EI305" s="79"/>
      <c r="EJ305" s="79"/>
      <c r="EK305" s="79"/>
      <c r="EL305" s="79"/>
      <c r="EM305" s="79"/>
      <c r="EN305" s="79"/>
      <c r="EO305" s="79"/>
      <c r="EP305" s="79"/>
      <c r="EQ305" s="79"/>
      <c r="ER305" s="79"/>
      <c r="ES305" s="79"/>
      <c r="ET305" s="79"/>
      <c r="EU305" s="79"/>
      <c r="EV305" s="79"/>
      <c r="EW305" s="79"/>
      <c r="EX305" s="79"/>
      <c r="EY305" s="79"/>
      <c r="EZ305" s="79"/>
      <c r="FA305" s="79"/>
      <c r="FB305" s="79"/>
      <c r="FC305" s="79"/>
      <c r="FD305" s="79"/>
      <c r="FE305" s="79"/>
      <c r="FF305" s="79"/>
      <c r="FG305" s="79"/>
      <c r="FH305" s="79"/>
      <c r="FI305" s="79"/>
      <c r="FJ305" s="79"/>
      <c r="FK305" s="79"/>
      <c r="FL305" s="79"/>
      <c r="FM305" s="79"/>
      <c r="FN305" s="79"/>
      <c r="FO305" s="79"/>
      <c r="FP305" s="79"/>
      <c r="FQ305" s="79"/>
      <c r="FR305" s="79"/>
      <c r="FS305" s="79"/>
      <c r="FT305" s="79"/>
      <c r="FU305" s="79"/>
    </row>
    <row r="306" spans="10:177" s="1" customFormat="1" ht="15.75"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  <c r="AS306" s="79"/>
      <c r="AT306" s="79"/>
      <c r="AU306" s="79"/>
      <c r="AV306" s="79"/>
      <c r="AW306" s="79"/>
      <c r="AX306" s="79"/>
      <c r="AY306" s="79"/>
      <c r="AZ306" s="79"/>
      <c r="BA306" s="79"/>
      <c r="BB306" s="79"/>
      <c r="BC306" s="79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/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79"/>
      <c r="CQ306" s="79"/>
      <c r="CR306" s="79"/>
      <c r="CS306" s="79"/>
      <c r="CT306" s="79"/>
      <c r="CU306" s="79"/>
      <c r="CV306" s="79"/>
      <c r="CW306" s="79"/>
      <c r="CX306" s="79"/>
      <c r="CY306" s="79"/>
      <c r="CZ306" s="79"/>
      <c r="DA306" s="79"/>
      <c r="DB306" s="79"/>
      <c r="DC306" s="79"/>
      <c r="DD306" s="79"/>
      <c r="DE306" s="79"/>
      <c r="DF306" s="79"/>
      <c r="DG306" s="79"/>
      <c r="DH306" s="79"/>
      <c r="DI306" s="79"/>
      <c r="DJ306" s="79"/>
      <c r="DK306" s="79"/>
      <c r="DL306" s="79"/>
      <c r="DM306" s="79"/>
      <c r="DN306" s="79"/>
      <c r="DO306" s="79"/>
      <c r="DP306" s="79"/>
      <c r="DQ306" s="79"/>
      <c r="DR306" s="79"/>
      <c r="DS306" s="79"/>
      <c r="DT306" s="79"/>
      <c r="DU306" s="79"/>
      <c r="DV306" s="79"/>
      <c r="DW306" s="79"/>
      <c r="DX306" s="79"/>
      <c r="DY306" s="79"/>
      <c r="DZ306" s="79"/>
      <c r="EA306" s="79"/>
      <c r="EB306" s="79"/>
      <c r="EC306" s="79"/>
      <c r="ED306" s="79"/>
      <c r="EE306" s="79"/>
      <c r="EF306" s="79"/>
      <c r="EG306" s="79"/>
      <c r="EH306" s="79"/>
      <c r="EI306" s="79"/>
      <c r="EJ306" s="79"/>
      <c r="EK306" s="79"/>
      <c r="EL306" s="79"/>
      <c r="EM306" s="79"/>
      <c r="EN306" s="79"/>
      <c r="EO306" s="79"/>
      <c r="EP306" s="79"/>
      <c r="EQ306" s="79"/>
      <c r="ER306" s="79"/>
      <c r="ES306" s="79"/>
      <c r="ET306" s="79"/>
      <c r="EU306" s="79"/>
      <c r="EV306" s="79"/>
      <c r="EW306" s="79"/>
      <c r="EX306" s="79"/>
      <c r="EY306" s="79"/>
      <c r="EZ306" s="79"/>
      <c r="FA306" s="79"/>
      <c r="FB306" s="79"/>
      <c r="FC306" s="79"/>
      <c r="FD306" s="79"/>
      <c r="FE306" s="79"/>
      <c r="FF306" s="79"/>
      <c r="FG306" s="79"/>
      <c r="FH306" s="79"/>
      <c r="FI306" s="79"/>
      <c r="FJ306" s="79"/>
      <c r="FK306" s="79"/>
      <c r="FL306" s="79"/>
      <c r="FM306" s="79"/>
      <c r="FN306" s="79"/>
      <c r="FO306" s="79"/>
      <c r="FP306" s="79"/>
      <c r="FQ306" s="79"/>
      <c r="FR306" s="79"/>
      <c r="FS306" s="79"/>
      <c r="FT306" s="79"/>
      <c r="FU306" s="79"/>
    </row>
    <row r="307" spans="10:177" s="1" customFormat="1" ht="15.75"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/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79"/>
      <c r="CQ307" s="79"/>
      <c r="CR307" s="79"/>
      <c r="CS307" s="79"/>
      <c r="CT307" s="79"/>
      <c r="CU307" s="79"/>
      <c r="CV307" s="79"/>
      <c r="CW307" s="79"/>
      <c r="CX307" s="79"/>
      <c r="CY307" s="79"/>
      <c r="CZ307" s="79"/>
      <c r="DA307" s="79"/>
      <c r="DB307" s="79"/>
      <c r="DC307" s="79"/>
      <c r="DD307" s="79"/>
      <c r="DE307" s="79"/>
      <c r="DF307" s="79"/>
      <c r="DG307" s="79"/>
      <c r="DH307" s="79"/>
      <c r="DI307" s="79"/>
      <c r="DJ307" s="79"/>
      <c r="DK307" s="79"/>
      <c r="DL307" s="79"/>
      <c r="DM307" s="79"/>
      <c r="DN307" s="79"/>
      <c r="DO307" s="79"/>
      <c r="DP307" s="79"/>
      <c r="DQ307" s="79"/>
      <c r="DR307" s="79"/>
      <c r="DS307" s="79"/>
      <c r="DT307" s="79"/>
      <c r="DU307" s="79"/>
      <c r="DV307" s="79"/>
      <c r="DW307" s="79"/>
      <c r="DX307" s="79"/>
      <c r="DY307" s="79"/>
      <c r="DZ307" s="79"/>
      <c r="EA307" s="79"/>
      <c r="EB307" s="79"/>
      <c r="EC307" s="79"/>
      <c r="ED307" s="79"/>
      <c r="EE307" s="79"/>
      <c r="EF307" s="79"/>
      <c r="EG307" s="79"/>
      <c r="EH307" s="79"/>
      <c r="EI307" s="79"/>
      <c r="EJ307" s="79"/>
      <c r="EK307" s="79"/>
      <c r="EL307" s="79"/>
      <c r="EM307" s="79"/>
      <c r="EN307" s="79"/>
      <c r="EO307" s="79"/>
      <c r="EP307" s="79"/>
      <c r="EQ307" s="79"/>
      <c r="ER307" s="79"/>
      <c r="ES307" s="79"/>
      <c r="ET307" s="79"/>
      <c r="EU307" s="79"/>
      <c r="EV307" s="79"/>
      <c r="EW307" s="79"/>
      <c r="EX307" s="79"/>
      <c r="EY307" s="79"/>
      <c r="EZ307" s="79"/>
      <c r="FA307" s="79"/>
      <c r="FB307" s="79"/>
      <c r="FC307" s="79"/>
      <c r="FD307" s="79"/>
      <c r="FE307" s="79"/>
      <c r="FF307" s="79"/>
      <c r="FG307" s="79"/>
      <c r="FH307" s="79"/>
      <c r="FI307" s="79"/>
      <c r="FJ307" s="79"/>
      <c r="FK307" s="79"/>
      <c r="FL307" s="79"/>
      <c r="FM307" s="79"/>
      <c r="FN307" s="79"/>
      <c r="FO307" s="79"/>
      <c r="FP307" s="79"/>
      <c r="FQ307" s="79"/>
      <c r="FR307" s="79"/>
      <c r="FS307" s="79"/>
      <c r="FT307" s="79"/>
      <c r="FU307" s="79"/>
    </row>
    <row r="308" spans="10:177" s="1" customFormat="1" ht="15.75"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AW308" s="79"/>
      <c r="AX308" s="79"/>
      <c r="AY308" s="79"/>
      <c r="AZ308" s="79"/>
      <c r="BA308" s="79"/>
      <c r="BB308" s="79"/>
      <c r="BC308" s="79"/>
      <c r="BD308" s="79"/>
      <c r="BE308" s="79"/>
      <c r="BF308" s="79"/>
      <c r="BG308" s="79"/>
      <c r="BH308" s="79"/>
      <c r="BI308" s="79"/>
      <c r="BJ308" s="79"/>
      <c r="BK308" s="79"/>
      <c r="BL308" s="79"/>
      <c r="BM308" s="79"/>
      <c r="BN308" s="79"/>
      <c r="BO308" s="79"/>
      <c r="BP308" s="79"/>
      <c r="BQ308" s="79"/>
      <c r="BR308" s="79"/>
      <c r="BS308" s="79"/>
      <c r="BT308" s="79"/>
      <c r="BU308" s="79"/>
      <c r="BV308" s="79"/>
      <c r="BW308" s="79"/>
      <c r="BX308" s="79"/>
      <c r="BY308" s="79"/>
      <c r="BZ308" s="79"/>
      <c r="CA308" s="79"/>
      <c r="CB308" s="79"/>
      <c r="CC308" s="79"/>
      <c r="CD308" s="79"/>
      <c r="CE308" s="79"/>
      <c r="CF308" s="79"/>
      <c r="CG308" s="79"/>
      <c r="CH308" s="79"/>
      <c r="CI308" s="79"/>
      <c r="CJ308" s="79"/>
      <c r="CK308" s="79"/>
      <c r="CL308" s="79"/>
      <c r="CM308" s="79"/>
      <c r="CN308" s="79"/>
      <c r="CO308" s="79"/>
      <c r="CP308" s="79"/>
      <c r="CQ308" s="79"/>
      <c r="CR308" s="79"/>
      <c r="CS308" s="79"/>
      <c r="CT308" s="79"/>
      <c r="CU308" s="79"/>
      <c r="CV308" s="79"/>
      <c r="CW308" s="79"/>
      <c r="CX308" s="79"/>
      <c r="CY308" s="79"/>
      <c r="CZ308" s="79"/>
      <c r="DA308" s="79"/>
      <c r="DB308" s="79"/>
      <c r="DC308" s="79"/>
      <c r="DD308" s="79"/>
      <c r="DE308" s="79"/>
      <c r="DF308" s="79"/>
      <c r="DG308" s="79"/>
      <c r="DH308" s="79"/>
      <c r="DI308" s="79"/>
      <c r="DJ308" s="79"/>
      <c r="DK308" s="79"/>
      <c r="DL308" s="79"/>
      <c r="DM308" s="79"/>
      <c r="DN308" s="79"/>
      <c r="DO308" s="79"/>
      <c r="DP308" s="79"/>
      <c r="DQ308" s="79"/>
      <c r="DR308" s="79"/>
      <c r="DS308" s="79"/>
      <c r="DT308" s="79"/>
      <c r="DU308" s="79"/>
      <c r="DV308" s="79"/>
      <c r="DW308" s="79"/>
      <c r="DX308" s="79"/>
      <c r="DY308" s="79"/>
      <c r="DZ308" s="79"/>
      <c r="EA308" s="79"/>
      <c r="EB308" s="79"/>
      <c r="EC308" s="79"/>
      <c r="ED308" s="79"/>
      <c r="EE308" s="79"/>
      <c r="EF308" s="79"/>
      <c r="EG308" s="79"/>
      <c r="EH308" s="79"/>
      <c r="EI308" s="79"/>
      <c r="EJ308" s="79"/>
      <c r="EK308" s="79"/>
      <c r="EL308" s="79"/>
      <c r="EM308" s="79"/>
      <c r="EN308" s="79"/>
      <c r="EO308" s="79"/>
      <c r="EP308" s="79"/>
      <c r="EQ308" s="79"/>
      <c r="ER308" s="79"/>
      <c r="ES308" s="79"/>
      <c r="ET308" s="79"/>
      <c r="EU308" s="79"/>
      <c r="EV308" s="79"/>
      <c r="EW308" s="79"/>
      <c r="EX308" s="79"/>
      <c r="EY308" s="79"/>
      <c r="EZ308" s="79"/>
      <c r="FA308" s="79"/>
      <c r="FB308" s="79"/>
      <c r="FC308" s="79"/>
      <c r="FD308" s="79"/>
      <c r="FE308" s="79"/>
      <c r="FF308" s="79"/>
      <c r="FG308" s="79"/>
      <c r="FH308" s="79"/>
      <c r="FI308" s="79"/>
      <c r="FJ308" s="79"/>
      <c r="FK308" s="79"/>
      <c r="FL308" s="79"/>
      <c r="FM308" s="79"/>
      <c r="FN308" s="79"/>
      <c r="FO308" s="79"/>
      <c r="FP308" s="79"/>
      <c r="FQ308" s="79"/>
      <c r="FR308" s="79"/>
      <c r="FS308" s="79"/>
      <c r="FT308" s="79"/>
      <c r="FU308" s="79"/>
    </row>
    <row r="309" spans="10:177" s="1" customFormat="1" ht="15.75"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  <c r="AY309" s="79"/>
      <c r="AZ309" s="79"/>
      <c r="BA309" s="79"/>
      <c r="BB309" s="79"/>
      <c r="BC309" s="79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79"/>
      <c r="BT309" s="79"/>
      <c r="BU309" s="79"/>
      <c r="BV309" s="79"/>
      <c r="BW309" s="79"/>
      <c r="BX309" s="79"/>
      <c r="BY309" s="79"/>
      <c r="BZ309" s="79"/>
      <c r="CA309" s="79"/>
      <c r="CB309" s="79"/>
      <c r="CC309" s="79"/>
      <c r="CD309" s="79"/>
      <c r="CE309" s="79"/>
      <c r="CF309" s="79"/>
      <c r="CG309" s="79"/>
      <c r="CH309" s="79"/>
      <c r="CI309" s="79"/>
      <c r="CJ309" s="79"/>
      <c r="CK309" s="79"/>
      <c r="CL309" s="79"/>
      <c r="CM309" s="79"/>
      <c r="CN309" s="79"/>
      <c r="CO309" s="79"/>
      <c r="CP309" s="79"/>
      <c r="CQ309" s="79"/>
      <c r="CR309" s="79"/>
      <c r="CS309" s="79"/>
      <c r="CT309" s="79"/>
      <c r="CU309" s="79"/>
      <c r="CV309" s="79"/>
      <c r="CW309" s="79"/>
      <c r="CX309" s="79"/>
      <c r="CY309" s="79"/>
      <c r="CZ309" s="79"/>
      <c r="DA309" s="79"/>
      <c r="DB309" s="79"/>
      <c r="DC309" s="79"/>
      <c r="DD309" s="79"/>
      <c r="DE309" s="79"/>
      <c r="DF309" s="79"/>
      <c r="DG309" s="79"/>
      <c r="DH309" s="79"/>
      <c r="DI309" s="79"/>
      <c r="DJ309" s="79"/>
      <c r="DK309" s="79"/>
      <c r="DL309" s="79"/>
      <c r="DM309" s="79"/>
      <c r="DN309" s="79"/>
      <c r="DO309" s="79"/>
      <c r="DP309" s="79"/>
      <c r="DQ309" s="79"/>
      <c r="DR309" s="79"/>
      <c r="DS309" s="79"/>
      <c r="DT309" s="79"/>
      <c r="DU309" s="79"/>
      <c r="DV309" s="79"/>
      <c r="DW309" s="79"/>
      <c r="DX309" s="79"/>
      <c r="DY309" s="79"/>
      <c r="DZ309" s="79"/>
      <c r="EA309" s="79"/>
      <c r="EB309" s="79"/>
      <c r="EC309" s="79"/>
      <c r="ED309" s="79"/>
      <c r="EE309" s="79"/>
      <c r="EF309" s="79"/>
      <c r="EG309" s="79"/>
      <c r="EH309" s="79"/>
      <c r="EI309" s="79"/>
      <c r="EJ309" s="79"/>
      <c r="EK309" s="79"/>
      <c r="EL309" s="79"/>
      <c r="EM309" s="79"/>
      <c r="EN309" s="79"/>
      <c r="EO309" s="79"/>
      <c r="EP309" s="79"/>
      <c r="EQ309" s="79"/>
      <c r="ER309" s="79"/>
      <c r="ES309" s="79"/>
      <c r="ET309" s="79"/>
      <c r="EU309" s="79"/>
      <c r="EV309" s="79"/>
      <c r="EW309" s="79"/>
      <c r="EX309" s="79"/>
      <c r="EY309" s="79"/>
      <c r="EZ309" s="79"/>
      <c r="FA309" s="79"/>
      <c r="FB309" s="79"/>
      <c r="FC309" s="79"/>
      <c r="FD309" s="79"/>
      <c r="FE309" s="79"/>
      <c r="FF309" s="79"/>
      <c r="FG309" s="79"/>
      <c r="FH309" s="79"/>
      <c r="FI309" s="79"/>
      <c r="FJ309" s="79"/>
      <c r="FK309" s="79"/>
      <c r="FL309" s="79"/>
      <c r="FM309" s="79"/>
      <c r="FN309" s="79"/>
      <c r="FO309" s="79"/>
      <c r="FP309" s="79"/>
      <c r="FQ309" s="79"/>
      <c r="FR309" s="79"/>
      <c r="FS309" s="79"/>
      <c r="FT309" s="79"/>
      <c r="FU309" s="79"/>
    </row>
    <row r="310" spans="10:177" s="1" customFormat="1" ht="15.75"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  <c r="AX310" s="79"/>
      <c r="AY310" s="79"/>
      <c r="AZ310" s="79"/>
      <c r="BA310" s="79"/>
      <c r="BB310" s="79"/>
      <c r="BC310" s="79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/>
      <c r="CA310" s="79"/>
      <c r="CB310" s="79"/>
      <c r="CC310" s="79"/>
      <c r="CD310" s="79"/>
      <c r="CE310" s="79"/>
      <c r="CF310" s="79"/>
      <c r="CG310" s="79"/>
      <c r="CH310" s="79"/>
      <c r="CI310" s="79"/>
      <c r="CJ310" s="79"/>
      <c r="CK310" s="79"/>
      <c r="CL310" s="79"/>
      <c r="CM310" s="79"/>
      <c r="CN310" s="79"/>
      <c r="CO310" s="79"/>
      <c r="CP310" s="79"/>
      <c r="CQ310" s="79"/>
      <c r="CR310" s="79"/>
      <c r="CS310" s="79"/>
      <c r="CT310" s="79"/>
      <c r="CU310" s="79"/>
      <c r="CV310" s="79"/>
      <c r="CW310" s="79"/>
      <c r="CX310" s="79"/>
      <c r="CY310" s="79"/>
      <c r="CZ310" s="79"/>
      <c r="DA310" s="79"/>
      <c r="DB310" s="79"/>
      <c r="DC310" s="79"/>
      <c r="DD310" s="79"/>
      <c r="DE310" s="79"/>
      <c r="DF310" s="79"/>
      <c r="DG310" s="79"/>
      <c r="DH310" s="79"/>
      <c r="DI310" s="79"/>
      <c r="DJ310" s="79"/>
      <c r="DK310" s="79"/>
      <c r="DL310" s="79"/>
      <c r="DM310" s="79"/>
      <c r="DN310" s="79"/>
      <c r="DO310" s="79"/>
      <c r="DP310" s="79"/>
      <c r="DQ310" s="79"/>
      <c r="DR310" s="79"/>
      <c r="DS310" s="79"/>
      <c r="DT310" s="79"/>
      <c r="DU310" s="79"/>
      <c r="DV310" s="79"/>
      <c r="DW310" s="79"/>
      <c r="DX310" s="79"/>
      <c r="DY310" s="79"/>
      <c r="DZ310" s="79"/>
      <c r="EA310" s="79"/>
      <c r="EB310" s="79"/>
      <c r="EC310" s="79"/>
      <c r="ED310" s="79"/>
      <c r="EE310" s="79"/>
      <c r="EF310" s="79"/>
      <c r="EG310" s="79"/>
      <c r="EH310" s="79"/>
      <c r="EI310" s="79"/>
      <c r="EJ310" s="79"/>
      <c r="EK310" s="79"/>
      <c r="EL310" s="79"/>
      <c r="EM310" s="79"/>
      <c r="EN310" s="79"/>
      <c r="EO310" s="79"/>
      <c r="EP310" s="79"/>
      <c r="EQ310" s="79"/>
      <c r="ER310" s="79"/>
      <c r="ES310" s="79"/>
      <c r="ET310" s="79"/>
      <c r="EU310" s="79"/>
      <c r="EV310" s="79"/>
      <c r="EW310" s="79"/>
      <c r="EX310" s="79"/>
      <c r="EY310" s="79"/>
      <c r="EZ310" s="79"/>
      <c r="FA310" s="79"/>
      <c r="FB310" s="79"/>
      <c r="FC310" s="79"/>
      <c r="FD310" s="79"/>
      <c r="FE310" s="79"/>
      <c r="FF310" s="79"/>
      <c r="FG310" s="79"/>
      <c r="FH310" s="79"/>
      <c r="FI310" s="79"/>
      <c r="FJ310" s="79"/>
      <c r="FK310" s="79"/>
      <c r="FL310" s="79"/>
      <c r="FM310" s="79"/>
      <c r="FN310" s="79"/>
      <c r="FO310" s="79"/>
      <c r="FP310" s="79"/>
      <c r="FQ310" s="79"/>
      <c r="FR310" s="79"/>
      <c r="FS310" s="79"/>
      <c r="FT310" s="79"/>
      <c r="FU310" s="79"/>
    </row>
    <row r="311" spans="10:177" s="1" customFormat="1" ht="15.75"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AW311" s="79"/>
      <c r="AX311" s="79"/>
      <c r="AY311" s="79"/>
      <c r="AZ311" s="79"/>
      <c r="BA311" s="79"/>
      <c r="BB311" s="79"/>
      <c r="BC311" s="79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/>
      <c r="CA311" s="79"/>
      <c r="CB311" s="79"/>
      <c r="CC311" s="79"/>
      <c r="CD311" s="79"/>
      <c r="CE311" s="79"/>
      <c r="CF311" s="79"/>
      <c r="CG311" s="79"/>
      <c r="CH311" s="79"/>
      <c r="CI311" s="79"/>
      <c r="CJ311" s="79"/>
      <c r="CK311" s="79"/>
      <c r="CL311" s="79"/>
      <c r="CM311" s="79"/>
      <c r="CN311" s="79"/>
      <c r="CO311" s="79"/>
      <c r="CP311" s="79"/>
      <c r="CQ311" s="79"/>
      <c r="CR311" s="79"/>
      <c r="CS311" s="79"/>
      <c r="CT311" s="79"/>
      <c r="CU311" s="79"/>
      <c r="CV311" s="79"/>
      <c r="CW311" s="79"/>
      <c r="CX311" s="79"/>
      <c r="CY311" s="79"/>
      <c r="CZ311" s="79"/>
      <c r="DA311" s="79"/>
      <c r="DB311" s="79"/>
      <c r="DC311" s="79"/>
      <c r="DD311" s="79"/>
      <c r="DE311" s="79"/>
      <c r="DF311" s="79"/>
      <c r="DG311" s="79"/>
      <c r="DH311" s="79"/>
      <c r="DI311" s="79"/>
      <c r="DJ311" s="79"/>
      <c r="DK311" s="79"/>
      <c r="DL311" s="79"/>
      <c r="DM311" s="79"/>
      <c r="DN311" s="79"/>
      <c r="DO311" s="79"/>
      <c r="DP311" s="79"/>
      <c r="DQ311" s="79"/>
      <c r="DR311" s="79"/>
      <c r="DS311" s="79"/>
      <c r="DT311" s="79"/>
      <c r="DU311" s="79"/>
      <c r="DV311" s="79"/>
      <c r="DW311" s="79"/>
      <c r="DX311" s="79"/>
      <c r="DY311" s="79"/>
      <c r="DZ311" s="79"/>
      <c r="EA311" s="79"/>
      <c r="EB311" s="79"/>
      <c r="EC311" s="79"/>
      <c r="ED311" s="79"/>
      <c r="EE311" s="79"/>
      <c r="EF311" s="79"/>
      <c r="EG311" s="79"/>
      <c r="EH311" s="79"/>
      <c r="EI311" s="79"/>
      <c r="EJ311" s="79"/>
      <c r="EK311" s="79"/>
      <c r="EL311" s="79"/>
      <c r="EM311" s="79"/>
      <c r="EN311" s="79"/>
      <c r="EO311" s="79"/>
      <c r="EP311" s="79"/>
      <c r="EQ311" s="79"/>
      <c r="ER311" s="79"/>
      <c r="ES311" s="79"/>
      <c r="ET311" s="79"/>
      <c r="EU311" s="79"/>
      <c r="EV311" s="79"/>
      <c r="EW311" s="79"/>
      <c r="EX311" s="79"/>
      <c r="EY311" s="79"/>
      <c r="EZ311" s="79"/>
      <c r="FA311" s="79"/>
      <c r="FB311" s="79"/>
      <c r="FC311" s="79"/>
      <c r="FD311" s="79"/>
      <c r="FE311" s="79"/>
      <c r="FF311" s="79"/>
      <c r="FG311" s="79"/>
      <c r="FH311" s="79"/>
      <c r="FI311" s="79"/>
      <c r="FJ311" s="79"/>
      <c r="FK311" s="79"/>
      <c r="FL311" s="79"/>
      <c r="FM311" s="79"/>
      <c r="FN311" s="79"/>
      <c r="FO311" s="79"/>
      <c r="FP311" s="79"/>
      <c r="FQ311" s="79"/>
      <c r="FR311" s="79"/>
      <c r="FS311" s="79"/>
      <c r="FT311" s="79"/>
      <c r="FU311" s="79"/>
    </row>
    <row r="312" spans="10:177" s="1" customFormat="1" ht="15.75"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"/>
      <c r="AV312" s="79"/>
      <c r="AW312" s="79"/>
      <c r="AX312" s="79"/>
      <c r="AY312" s="79"/>
      <c r="AZ312" s="79"/>
      <c r="BA312" s="79"/>
      <c r="BB312" s="79"/>
      <c r="BC312" s="79"/>
      <c r="BD312" s="79"/>
      <c r="BE312" s="79"/>
      <c r="BF312" s="79"/>
      <c r="BG312" s="79"/>
      <c r="BH312" s="79"/>
      <c r="BI312" s="79"/>
      <c r="BJ312" s="79"/>
      <c r="BK312" s="79"/>
      <c r="BL312" s="79"/>
      <c r="BM312" s="79"/>
      <c r="BN312" s="79"/>
      <c r="BO312" s="79"/>
      <c r="BP312" s="79"/>
      <c r="BQ312" s="79"/>
      <c r="BR312" s="79"/>
      <c r="BS312" s="79"/>
      <c r="BT312" s="79"/>
      <c r="BU312" s="79"/>
      <c r="BV312" s="79"/>
      <c r="BW312" s="79"/>
      <c r="BX312" s="79"/>
      <c r="BY312" s="79"/>
      <c r="BZ312" s="79"/>
      <c r="CA312" s="79"/>
      <c r="CB312" s="79"/>
      <c r="CC312" s="79"/>
      <c r="CD312" s="79"/>
      <c r="CE312" s="79"/>
      <c r="CF312" s="79"/>
      <c r="CG312" s="79"/>
      <c r="CH312" s="79"/>
      <c r="CI312" s="79"/>
      <c r="CJ312" s="79"/>
      <c r="CK312" s="79"/>
      <c r="CL312" s="79"/>
      <c r="CM312" s="79"/>
      <c r="CN312" s="79"/>
      <c r="CO312" s="79"/>
      <c r="CP312" s="79"/>
      <c r="CQ312" s="79"/>
      <c r="CR312" s="79"/>
      <c r="CS312" s="79"/>
      <c r="CT312" s="79"/>
      <c r="CU312" s="79"/>
      <c r="CV312" s="79"/>
      <c r="CW312" s="79"/>
      <c r="CX312" s="79"/>
      <c r="CY312" s="79"/>
      <c r="CZ312" s="79"/>
      <c r="DA312" s="79"/>
      <c r="DB312" s="79"/>
      <c r="DC312" s="79"/>
      <c r="DD312" s="79"/>
      <c r="DE312" s="79"/>
      <c r="DF312" s="79"/>
      <c r="DG312" s="79"/>
      <c r="DH312" s="79"/>
      <c r="DI312" s="79"/>
      <c r="DJ312" s="79"/>
      <c r="DK312" s="79"/>
      <c r="DL312" s="79"/>
      <c r="DM312" s="79"/>
      <c r="DN312" s="79"/>
      <c r="DO312" s="79"/>
      <c r="DP312" s="79"/>
      <c r="DQ312" s="79"/>
      <c r="DR312" s="79"/>
      <c r="DS312" s="79"/>
      <c r="DT312" s="79"/>
      <c r="DU312" s="79"/>
      <c r="DV312" s="79"/>
      <c r="DW312" s="79"/>
      <c r="DX312" s="79"/>
      <c r="DY312" s="79"/>
      <c r="DZ312" s="79"/>
      <c r="EA312" s="79"/>
      <c r="EB312" s="79"/>
      <c r="EC312" s="79"/>
      <c r="ED312" s="79"/>
      <c r="EE312" s="79"/>
      <c r="EF312" s="79"/>
      <c r="EG312" s="79"/>
      <c r="EH312" s="79"/>
      <c r="EI312" s="79"/>
      <c r="EJ312" s="79"/>
      <c r="EK312" s="79"/>
      <c r="EL312" s="79"/>
      <c r="EM312" s="79"/>
      <c r="EN312" s="79"/>
      <c r="EO312" s="79"/>
      <c r="EP312" s="79"/>
      <c r="EQ312" s="79"/>
      <c r="ER312" s="79"/>
      <c r="ES312" s="79"/>
      <c r="ET312" s="79"/>
      <c r="EU312" s="79"/>
      <c r="EV312" s="79"/>
      <c r="EW312" s="79"/>
      <c r="EX312" s="79"/>
      <c r="EY312" s="79"/>
      <c r="EZ312" s="79"/>
      <c r="FA312" s="79"/>
      <c r="FB312" s="79"/>
      <c r="FC312" s="79"/>
      <c r="FD312" s="79"/>
      <c r="FE312" s="79"/>
      <c r="FF312" s="79"/>
      <c r="FG312" s="79"/>
      <c r="FH312" s="79"/>
      <c r="FI312" s="79"/>
      <c r="FJ312" s="79"/>
      <c r="FK312" s="79"/>
      <c r="FL312" s="79"/>
      <c r="FM312" s="79"/>
      <c r="FN312" s="79"/>
      <c r="FO312" s="79"/>
      <c r="FP312" s="79"/>
      <c r="FQ312" s="79"/>
      <c r="FR312" s="79"/>
      <c r="FS312" s="79"/>
      <c r="FT312" s="79"/>
      <c r="FU312" s="79"/>
    </row>
    <row r="313" spans="10:177" s="1" customFormat="1" ht="15.75"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AW313" s="79"/>
      <c r="AX313" s="79"/>
      <c r="AY313" s="79"/>
      <c r="AZ313" s="79"/>
      <c r="BA313" s="79"/>
      <c r="BB313" s="79"/>
      <c r="BC313" s="79"/>
      <c r="BD313" s="79"/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  <c r="BR313" s="79"/>
      <c r="BS313" s="79"/>
      <c r="BT313" s="79"/>
      <c r="BU313" s="79"/>
      <c r="BV313" s="79"/>
      <c r="BW313" s="79"/>
      <c r="BX313" s="79"/>
      <c r="BY313" s="79"/>
      <c r="BZ313" s="79"/>
      <c r="CA313" s="79"/>
      <c r="CB313" s="79"/>
      <c r="CC313" s="79"/>
      <c r="CD313" s="79"/>
      <c r="CE313" s="79"/>
      <c r="CF313" s="79"/>
      <c r="CG313" s="79"/>
      <c r="CH313" s="79"/>
      <c r="CI313" s="79"/>
      <c r="CJ313" s="79"/>
      <c r="CK313" s="79"/>
      <c r="CL313" s="79"/>
      <c r="CM313" s="79"/>
      <c r="CN313" s="79"/>
      <c r="CO313" s="79"/>
      <c r="CP313" s="79"/>
      <c r="CQ313" s="79"/>
      <c r="CR313" s="79"/>
      <c r="CS313" s="79"/>
      <c r="CT313" s="79"/>
      <c r="CU313" s="79"/>
      <c r="CV313" s="79"/>
      <c r="CW313" s="79"/>
      <c r="CX313" s="79"/>
      <c r="CY313" s="79"/>
      <c r="CZ313" s="79"/>
      <c r="DA313" s="79"/>
      <c r="DB313" s="79"/>
      <c r="DC313" s="79"/>
      <c r="DD313" s="79"/>
      <c r="DE313" s="79"/>
      <c r="DF313" s="79"/>
      <c r="DG313" s="79"/>
      <c r="DH313" s="79"/>
      <c r="DI313" s="79"/>
      <c r="DJ313" s="79"/>
      <c r="DK313" s="79"/>
      <c r="DL313" s="79"/>
      <c r="DM313" s="79"/>
      <c r="DN313" s="79"/>
      <c r="DO313" s="79"/>
      <c r="DP313" s="79"/>
      <c r="DQ313" s="79"/>
      <c r="DR313" s="79"/>
      <c r="DS313" s="79"/>
      <c r="DT313" s="79"/>
      <c r="DU313" s="79"/>
      <c r="DV313" s="79"/>
      <c r="DW313" s="79"/>
      <c r="DX313" s="79"/>
      <c r="DY313" s="79"/>
      <c r="DZ313" s="79"/>
      <c r="EA313" s="79"/>
      <c r="EB313" s="79"/>
      <c r="EC313" s="79"/>
      <c r="ED313" s="79"/>
      <c r="EE313" s="79"/>
      <c r="EF313" s="79"/>
      <c r="EG313" s="79"/>
      <c r="EH313" s="79"/>
      <c r="EI313" s="79"/>
      <c r="EJ313" s="79"/>
      <c r="EK313" s="79"/>
      <c r="EL313" s="79"/>
      <c r="EM313" s="79"/>
      <c r="EN313" s="79"/>
      <c r="EO313" s="79"/>
      <c r="EP313" s="79"/>
      <c r="EQ313" s="79"/>
      <c r="ER313" s="79"/>
      <c r="ES313" s="79"/>
      <c r="ET313" s="79"/>
      <c r="EU313" s="79"/>
      <c r="EV313" s="79"/>
      <c r="EW313" s="79"/>
      <c r="EX313" s="79"/>
      <c r="EY313" s="79"/>
      <c r="EZ313" s="79"/>
      <c r="FA313" s="79"/>
      <c r="FB313" s="79"/>
      <c r="FC313" s="79"/>
      <c r="FD313" s="79"/>
      <c r="FE313" s="79"/>
      <c r="FF313" s="79"/>
      <c r="FG313" s="79"/>
      <c r="FH313" s="79"/>
      <c r="FI313" s="79"/>
      <c r="FJ313" s="79"/>
      <c r="FK313" s="79"/>
      <c r="FL313" s="79"/>
      <c r="FM313" s="79"/>
      <c r="FN313" s="79"/>
      <c r="FO313" s="79"/>
      <c r="FP313" s="79"/>
      <c r="FQ313" s="79"/>
      <c r="FR313" s="79"/>
      <c r="FS313" s="79"/>
      <c r="FT313" s="79"/>
      <c r="FU313" s="79"/>
    </row>
    <row r="314" spans="10:177" s="1" customFormat="1" ht="15.75"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AW314" s="79"/>
      <c r="AX314" s="79"/>
      <c r="AY314" s="79"/>
      <c r="AZ314" s="79"/>
      <c r="BA314" s="79"/>
      <c r="BB314" s="79"/>
      <c r="BC314" s="79"/>
      <c r="BD314" s="79"/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79"/>
      <c r="BY314" s="79"/>
      <c r="BZ314" s="79"/>
      <c r="CA314" s="79"/>
      <c r="CB314" s="79"/>
      <c r="CC314" s="79"/>
      <c r="CD314" s="79"/>
      <c r="CE314" s="79"/>
      <c r="CF314" s="79"/>
      <c r="CG314" s="79"/>
      <c r="CH314" s="79"/>
      <c r="CI314" s="79"/>
      <c r="CJ314" s="79"/>
      <c r="CK314" s="79"/>
      <c r="CL314" s="79"/>
      <c r="CM314" s="79"/>
      <c r="CN314" s="79"/>
      <c r="CO314" s="79"/>
      <c r="CP314" s="79"/>
      <c r="CQ314" s="79"/>
      <c r="CR314" s="79"/>
      <c r="CS314" s="79"/>
      <c r="CT314" s="79"/>
      <c r="CU314" s="79"/>
      <c r="CV314" s="79"/>
      <c r="CW314" s="79"/>
      <c r="CX314" s="79"/>
      <c r="CY314" s="79"/>
      <c r="CZ314" s="79"/>
      <c r="DA314" s="79"/>
      <c r="DB314" s="79"/>
      <c r="DC314" s="79"/>
      <c r="DD314" s="79"/>
      <c r="DE314" s="79"/>
      <c r="DF314" s="79"/>
      <c r="DG314" s="79"/>
      <c r="DH314" s="79"/>
      <c r="DI314" s="79"/>
      <c r="DJ314" s="79"/>
      <c r="DK314" s="79"/>
      <c r="DL314" s="79"/>
      <c r="DM314" s="79"/>
      <c r="DN314" s="79"/>
      <c r="DO314" s="79"/>
      <c r="DP314" s="79"/>
      <c r="DQ314" s="79"/>
      <c r="DR314" s="79"/>
      <c r="DS314" s="79"/>
      <c r="DT314" s="79"/>
      <c r="DU314" s="79"/>
      <c r="DV314" s="79"/>
      <c r="DW314" s="79"/>
      <c r="DX314" s="79"/>
      <c r="DY314" s="79"/>
      <c r="DZ314" s="79"/>
      <c r="EA314" s="79"/>
      <c r="EB314" s="79"/>
      <c r="EC314" s="79"/>
      <c r="ED314" s="79"/>
      <c r="EE314" s="79"/>
      <c r="EF314" s="79"/>
      <c r="EG314" s="79"/>
      <c r="EH314" s="79"/>
      <c r="EI314" s="79"/>
      <c r="EJ314" s="79"/>
      <c r="EK314" s="79"/>
      <c r="EL314" s="79"/>
      <c r="EM314" s="79"/>
      <c r="EN314" s="79"/>
      <c r="EO314" s="79"/>
      <c r="EP314" s="79"/>
      <c r="EQ314" s="79"/>
      <c r="ER314" s="79"/>
      <c r="ES314" s="79"/>
      <c r="ET314" s="79"/>
      <c r="EU314" s="79"/>
      <c r="EV314" s="79"/>
      <c r="EW314" s="79"/>
      <c r="EX314" s="79"/>
      <c r="EY314" s="79"/>
      <c r="EZ314" s="79"/>
      <c r="FA314" s="79"/>
      <c r="FB314" s="79"/>
      <c r="FC314" s="79"/>
      <c r="FD314" s="79"/>
      <c r="FE314" s="79"/>
      <c r="FF314" s="79"/>
      <c r="FG314" s="79"/>
      <c r="FH314" s="79"/>
      <c r="FI314" s="79"/>
      <c r="FJ314" s="79"/>
      <c r="FK314" s="79"/>
      <c r="FL314" s="79"/>
      <c r="FM314" s="79"/>
      <c r="FN314" s="79"/>
      <c r="FO314" s="79"/>
      <c r="FP314" s="79"/>
      <c r="FQ314" s="79"/>
      <c r="FR314" s="79"/>
      <c r="FS314" s="79"/>
      <c r="FT314" s="79"/>
      <c r="FU314" s="79"/>
    </row>
    <row r="315" spans="10:177" s="1" customFormat="1" ht="15.75"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79"/>
      <c r="AU315" s="79"/>
      <c r="AV315" s="79"/>
      <c r="AW315" s="79"/>
      <c r="AX315" s="79"/>
      <c r="AY315" s="79"/>
      <c r="AZ315" s="79"/>
      <c r="BA315" s="79"/>
      <c r="BB315" s="79"/>
      <c r="BC315" s="79"/>
      <c r="BD315" s="79"/>
      <c r="BE315" s="79"/>
      <c r="BF315" s="79"/>
      <c r="BG315" s="79"/>
      <c r="BH315" s="79"/>
      <c r="BI315" s="79"/>
      <c r="BJ315" s="79"/>
      <c r="BK315" s="79"/>
      <c r="BL315" s="79"/>
      <c r="BM315" s="79"/>
      <c r="BN315" s="79"/>
      <c r="BO315" s="79"/>
      <c r="BP315" s="79"/>
      <c r="BQ315" s="79"/>
      <c r="BR315" s="79"/>
      <c r="BS315" s="79"/>
      <c r="BT315" s="79"/>
      <c r="BU315" s="79"/>
      <c r="BV315" s="79"/>
      <c r="BW315" s="79"/>
      <c r="BX315" s="79"/>
      <c r="BY315" s="79"/>
      <c r="BZ315" s="79"/>
      <c r="CA315" s="79"/>
      <c r="CB315" s="79"/>
      <c r="CC315" s="79"/>
      <c r="CD315" s="79"/>
      <c r="CE315" s="79"/>
      <c r="CF315" s="79"/>
      <c r="CG315" s="79"/>
      <c r="CH315" s="79"/>
      <c r="CI315" s="79"/>
      <c r="CJ315" s="79"/>
      <c r="CK315" s="79"/>
      <c r="CL315" s="79"/>
      <c r="CM315" s="79"/>
      <c r="CN315" s="79"/>
      <c r="CO315" s="79"/>
      <c r="CP315" s="79"/>
      <c r="CQ315" s="79"/>
      <c r="CR315" s="79"/>
      <c r="CS315" s="79"/>
      <c r="CT315" s="79"/>
      <c r="CU315" s="79"/>
      <c r="CV315" s="79"/>
      <c r="CW315" s="79"/>
      <c r="CX315" s="79"/>
      <c r="CY315" s="79"/>
      <c r="CZ315" s="79"/>
      <c r="DA315" s="79"/>
      <c r="DB315" s="79"/>
      <c r="DC315" s="79"/>
      <c r="DD315" s="79"/>
      <c r="DE315" s="79"/>
      <c r="DF315" s="79"/>
      <c r="DG315" s="79"/>
      <c r="DH315" s="79"/>
      <c r="DI315" s="79"/>
      <c r="DJ315" s="79"/>
      <c r="DK315" s="79"/>
      <c r="DL315" s="79"/>
      <c r="DM315" s="79"/>
      <c r="DN315" s="79"/>
      <c r="DO315" s="79"/>
      <c r="DP315" s="79"/>
      <c r="DQ315" s="79"/>
      <c r="DR315" s="79"/>
      <c r="DS315" s="79"/>
      <c r="DT315" s="79"/>
      <c r="DU315" s="79"/>
      <c r="DV315" s="79"/>
      <c r="DW315" s="79"/>
      <c r="DX315" s="79"/>
      <c r="DY315" s="79"/>
      <c r="DZ315" s="79"/>
      <c r="EA315" s="79"/>
      <c r="EB315" s="79"/>
      <c r="EC315" s="79"/>
      <c r="ED315" s="79"/>
      <c r="EE315" s="79"/>
      <c r="EF315" s="79"/>
      <c r="EG315" s="79"/>
      <c r="EH315" s="79"/>
      <c r="EI315" s="79"/>
      <c r="EJ315" s="79"/>
      <c r="EK315" s="79"/>
      <c r="EL315" s="79"/>
      <c r="EM315" s="79"/>
      <c r="EN315" s="79"/>
      <c r="EO315" s="79"/>
      <c r="EP315" s="79"/>
      <c r="EQ315" s="79"/>
      <c r="ER315" s="79"/>
      <c r="ES315" s="79"/>
      <c r="ET315" s="79"/>
      <c r="EU315" s="79"/>
      <c r="EV315" s="79"/>
      <c r="EW315" s="79"/>
      <c r="EX315" s="79"/>
      <c r="EY315" s="79"/>
      <c r="EZ315" s="79"/>
      <c r="FA315" s="79"/>
      <c r="FB315" s="79"/>
      <c r="FC315" s="79"/>
      <c r="FD315" s="79"/>
      <c r="FE315" s="79"/>
      <c r="FF315" s="79"/>
      <c r="FG315" s="79"/>
      <c r="FH315" s="79"/>
      <c r="FI315" s="79"/>
      <c r="FJ315" s="79"/>
      <c r="FK315" s="79"/>
      <c r="FL315" s="79"/>
      <c r="FM315" s="79"/>
      <c r="FN315" s="79"/>
      <c r="FO315" s="79"/>
      <c r="FP315" s="79"/>
      <c r="FQ315" s="79"/>
      <c r="FR315" s="79"/>
      <c r="FS315" s="79"/>
      <c r="FT315" s="79"/>
      <c r="FU315" s="79"/>
    </row>
    <row r="316" spans="10:177" s="1" customFormat="1" ht="15.75"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  <c r="AX316" s="79"/>
      <c r="AY316" s="79"/>
      <c r="AZ316" s="79"/>
      <c r="BA316" s="79"/>
      <c r="BB316" s="79"/>
      <c r="BC316" s="79"/>
      <c r="BD316" s="79"/>
      <c r="BE316" s="79"/>
      <c r="BF316" s="79"/>
      <c r="BG316" s="79"/>
      <c r="BH316" s="79"/>
      <c r="BI316" s="79"/>
      <c r="BJ316" s="79"/>
      <c r="BK316" s="79"/>
      <c r="BL316" s="79"/>
      <c r="BM316" s="79"/>
      <c r="BN316" s="79"/>
      <c r="BO316" s="79"/>
      <c r="BP316" s="79"/>
      <c r="BQ316" s="79"/>
      <c r="BR316" s="79"/>
      <c r="BS316" s="79"/>
      <c r="BT316" s="79"/>
      <c r="BU316" s="79"/>
      <c r="BV316" s="79"/>
      <c r="BW316" s="79"/>
      <c r="BX316" s="79"/>
      <c r="BY316" s="79"/>
      <c r="BZ316" s="79"/>
      <c r="CA316" s="79"/>
      <c r="CB316" s="79"/>
      <c r="CC316" s="79"/>
      <c r="CD316" s="79"/>
      <c r="CE316" s="79"/>
      <c r="CF316" s="79"/>
      <c r="CG316" s="79"/>
      <c r="CH316" s="79"/>
      <c r="CI316" s="79"/>
      <c r="CJ316" s="79"/>
      <c r="CK316" s="79"/>
      <c r="CL316" s="79"/>
      <c r="CM316" s="79"/>
      <c r="CN316" s="79"/>
      <c r="CO316" s="79"/>
      <c r="CP316" s="79"/>
      <c r="CQ316" s="79"/>
      <c r="CR316" s="79"/>
      <c r="CS316" s="79"/>
      <c r="CT316" s="79"/>
      <c r="CU316" s="79"/>
      <c r="CV316" s="79"/>
      <c r="CW316" s="79"/>
      <c r="CX316" s="79"/>
      <c r="CY316" s="79"/>
      <c r="CZ316" s="79"/>
      <c r="DA316" s="79"/>
      <c r="DB316" s="79"/>
      <c r="DC316" s="79"/>
      <c r="DD316" s="79"/>
      <c r="DE316" s="79"/>
      <c r="DF316" s="79"/>
      <c r="DG316" s="79"/>
      <c r="DH316" s="79"/>
      <c r="DI316" s="79"/>
      <c r="DJ316" s="79"/>
      <c r="DK316" s="79"/>
      <c r="DL316" s="79"/>
      <c r="DM316" s="79"/>
      <c r="DN316" s="79"/>
      <c r="DO316" s="79"/>
      <c r="DP316" s="79"/>
      <c r="DQ316" s="79"/>
      <c r="DR316" s="79"/>
      <c r="DS316" s="79"/>
      <c r="DT316" s="79"/>
      <c r="DU316" s="79"/>
      <c r="DV316" s="79"/>
      <c r="DW316" s="79"/>
      <c r="DX316" s="79"/>
      <c r="DY316" s="79"/>
      <c r="DZ316" s="79"/>
      <c r="EA316" s="79"/>
      <c r="EB316" s="79"/>
      <c r="EC316" s="79"/>
      <c r="ED316" s="79"/>
      <c r="EE316" s="79"/>
      <c r="EF316" s="79"/>
      <c r="EG316" s="79"/>
      <c r="EH316" s="79"/>
      <c r="EI316" s="79"/>
      <c r="EJ316" s="79"/>
      <c r="EK316" s="79"/>
      <c r="EL316" s="79"/>
      <c r="EM316" s="79"/>
      <c r="EN316" s="79"/>
      <c r="EO316" s="79"/>
      <c r="EP316" s="79"/>
      <c r="EQ316" s="79"/>
      <c r="ER316" s="79"/>
      <c r="ES316" s="79"/>
      <c r="ET316" s="79"/>
      <c r="EU316" s="79"/>
      <c r="EV316" s="79"/>
      <c r="EW316" s="79"/>
      <c r="EX316" s="79"/>
      <c r="EY316" s="79"/>
      <c r="EZ316" s="79"/>
      <c r="FA316" s="79"/>
      <c r="FB316" s="79"/>
      <c r="FC316" s="79"/>
      <c r="FD316" s="79"/>
      <c r="FE316" s="79"/>
      <c r="FF316" s="79"/>
      <c r="FG316" s="79"/>
      <c r="FH316" s="79"/>
      <c r="FI316" s="79"/>
      <c r="FJ316" s="79"/>
      <c r="FK316" s="79"/>
      <c r="FL316" s="79"/>
      <c r="FM316" s="79"/>
      <c r="FN316" s="79"/>
      <c r="FO316" s="79"/>
      <c r="FP316" s="79"/>
      <c r="FQ316" s="79"/>
      <c r="FR316" s="79"/>
      <c r="FS316" s="79"/>
      <c r="FT316" s="79"/>
      <c r="FU316" s="79"/>
    </row>
  </sheetData>
  <sheetProtection/>
  <mergeCells count="6">
    <mergeCell ref="A1:I1"/>
    <mergeCell ref="A2:I2"/>
    <mergeCell ref="A3:I3"/>
    <mergeCell ref="A114:I114"/>
    <mergeCell ref="A113:I113"/>
    <mergeCell ref="A112:I112"/>
  </mergeCells>
  <printOptions/>
  <pageMargins left="0.25" right="0.25" top="0.75" bottom="0.75" header="0.3" footer="0.3"/>
  <pageSetup fitToHeight="0" fitToWidth="1" horizontalDpi="300" verticalDpi="300" orientation="landscape" paperSize="9" scale="18" r:id="rId1"/>
  <rowBreaks count="2" manualBreakCount="2">
    <brk id="110" max="38" man="1"/>
    <brk id="114" max="255" man="1"/>
  </rowBreaks>
  <colBreaks count="1" manualBreakCount="1">
    <brk id="3" max="1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50.140625" style="0" customWidth="1"/>
    <col min="2" max="2" width="16.140625" style="0" customWidth="1"/>
    <col min="3" max="3" width="16.28125" style="0" customWidth="1"/>
    <col min="4" max="4" width="15.28125" style="0" customWidth="1"/>
  </cols>
  <sheetData>
    <row r="1" spans="1:4" ht="12.75">
      <c r="A1" s="400" t="str">
        <f>Parâmetros!A7</f>
        <v>Município de :SANTA TEREZA/RS</v>
      </c>
      <c r="B1" s="401"/>
      <c r="C1" s="401"/>
      <c r="D1" s="401"/>
    </row>
    <row r="2" spans="1:4" ht="12.75">
      <c r="A2" s="402" t="str">
        <f>Parâmetros!A8</f>
        <v>LEI DE DIRETRIZES ORÇAMENTÁRIAS  PARA 2023</v>
      </c>
      <c r="B2" s="401"/>
      <c r="C2" s="401"/>
      <c r="D2" s="401"/>
    </row>
    <row r="3" spans="1:4" ht="12.75">
      <c r="A3" s="403" t="s">
        <v>531</v>
      </c>
      <c r="B3" s="404"/>
      <c r="C3" s="404"/>
      <c r="D3" s="404"/>
    </row>
    <row r="4" spans="1:4" ht="12.75">
      <c r="A4" s="405" t="s">
        <v>530</v>
      </c>
      <c r="B4" s="406"/>
      <c r="C4" s="406"/>
      <c r="D4" s="406"/>
    </row>
    <row r="5" spans="1:4" ht="12.75">
      <c r="A5" s="93" t="s">
        <v>56</v>
      </c>
      <c r="B5" s="94">
        <f>Parâmetros!$E$10</f>
        <v>2023</v>
      </c>
      <c r="C5" s="94">
        <f>Parâmetros!$F$10</f>
        <v>2024</v>
      </c>
      <c r="D5" s="94">
        <f>Parâmetros!$G$10</f>
        <v>2025</v>
      </c>
    </row>
    <row r="6" spans="1:4" ht="12.75">
      <c r="A6" s="95" t="s">
        <v>355</v>
      </c>
      <c r="B6" s="96">
        <f>Projeções!G8</f>
        <v>22845728.221573003</v>
      </c>
      <c r="C6" s="96">
        <f>Projeções!H8</f>
        <v>26342880.07636479</v>
      </c>
      <c r="D6" s="96">
        <f>Projeções!I8</f>
        <v>28849500.938953895</v>
      </c>
    </row>
    <row r="7" spans="1:4" ht="12.75">
      <c r="A7" s="97" t="s">
        <v>351</v>
      </c>
      <c r="B7" s="98"/>
      <c r="C7" s="98"/>
      <c r="D7" s="98"/>
    </row>
    <row r="8" spans="1:4" ht="12.75">
      <c r="A8" s="99" t="s">
        <v>352</v>
      </c>
      <c r="B8" s="100">
        <f>Projeções!G17</f>
        <v>0</v>
      </c>
      <c r="C8" s="100">
        <f>Projeções!H17</f>
        <v>0</v>
      </c>
      <c r="D8" s="100">
        <f>Projeções!I17</f>
        <v>0</v>
      </c>
    </row>
    <row r="9" spans="1:4" ht="12.75">
      <c r="A9" s="101" t="s">
        <v>353</v>
      </c>
      <c r="B9" s="100">
        <f>Projeções!G73</f>
        <v>0</v>
      </c>
      <c r="C9" s="100">
        <f>Projeções!H73</f>
        <v>0</v>
      </c>
      <c r="D9" s="100">
        <f>Projeções!I73</f>
        <v>0</v>
      </c>
    </row>
    <row r="10" spans="1:4" ht="12.75">
      <c r="A10" s="101" t="s">
        <v>364</v>
      </c>
      <c r="B10" s="100">
        <f>Projeções!G28</f>
        <v>0</v>
      </c>
      <c r="C10" s="100">
        <f>Projeções!H28</f>
        <v>0</v>
      </c>
      <c r="D10" s="100">
        <f>Projeções!I28</f>
        <v>0</v>
      </c>
    </row>
    <row r="11" spans="1:4" ht="12.75">
      <c r="A11" s="99" t="s">
        <v>361</v>
      </c>
      <c r="B11" s="100">
        <f>-(Projeções!G105+Projeções!G106+Projeções!G107)</f>
        <v>3398912.134173091</v>
      </c>
      <c r="C11" s="100">
        <f>-(Projeções!H105+Projeções!H106+Projeções!H107)</f>
        <v>3971134.9368516984</v>
      </c>
      <c r="D11" s="100">
        <f>-(Projeções!I105+Projeções!I106+Projeções!I107)</f>
        <v>4320546.835208755</v>
      </c>
    </row>
    <row r="12" spans="1:4" ht="12.75">
      <c r="A12" s="97" t="s">
        <v>354</v>
      </c>
      <c r="B12" s="98">
        <f>-(IF(Projeções!G64+Projeções!G106&gt;0,0,Projeções!G64+Projeções!G106))</f>
        <v>2789418.569055848</v>
      </c>
      <c r="C12" s="98">
        <f>-(IF(Projeções!H64+Projeções!H106&gt;0,0,Projeções!H64+Projeções!H106))</f>
        <v>3277360.937659364</v>
      </c>
      <c r="D12" s="98">
        <f>-(IF(Projeções!I64+Projeções!I106&gt;0,0,Projeções!I64+Projeções!I106))</f>
        <v>3576022.687512134</v>
      </c>
    </row>
    <row r="13" spans="1:4" ht="12.75">
      <c r="A13" s="346" t="s">
        <v>532</v>
      </c>
      <c r="B13" s="96">
        <f>B6-B7+B12</f>
        <v>25635146.79062885</v>
      </c>
      <c r="C13" s="96">
        <f>C6-C7+C12</f>
        <v>29620241.014024153</v>
      </c>
      <c r="D13" s="96">
        <f>D6-D7+D12</f>
        <v>32425523.62646603</v>
      </c>
    </row>
    <row r="15" ht="12.75">
      <c r="A15" s="109"/>
    </row>
    <row r="21" ht="12.75">
      <c r="A21" s="345"/>
    </row>
  </sheetData>
  <sheetProtection/>
  <mergeCells count="4">
    <mergeCell ref="A1:D1"/>
    <mergeCell ref="A2:D2"/>
    <mergeCell ref="A3:D3"/>
    <mergeCell ref="A4:D4"/>
  </mergeCells>
  <printOptions/>
  <pageMargins left="0.511811024" right="0.511811024" top="0.787401575" bottom="0.787401575" header="0.31496062" footer="0.31496062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71.28125" style="0" customWidth="1"/>
    <col min="2" max="2" width="19.140625" style="0" customWidth="1"/>
    <col min="3" max="3" width="17.7109375" style="0" customWidth="1"/>
    <col min="4" max="4" width="23.00390625" style="0" customWidth="1"/>
  </cols>
  <sheetData>
    <row r="1" spans="1:4" ht="12.75">
      <c r="A1" s="410" t="str">
        <f>Parâmetros!A7</f>
        <v>Município de :SANTA TEREZA/RS</v>
      </c>
      <c r="B1" s="411"/>
      <c r="C1" s="411"/>
      <c r="D1" s="411"/>
    </row>
    <row r="2" spans="1:4" ht="12.75">
      <c r="A2" s="412" t="s">
        <v>578</v>
      </c>
      <c r="B2" s="412"/>
      <c r="C2" s="412"/>
      <c r="D2" s="412"/>
    </row>
    <row r="3" spans="1:4" ht="13.5">
      <c r="A3" s="413" t="s">
        <v>579</v>
      </c>
      <c r="B3" s="414"/>
      <c r="C3" s="414"/>
      <c r="D3" s="414"/>
    </row>
    <row r="4" spans="1:4" ht="15">
      <c r="A4" s="103"/>
      <c r="B4" s="102"/>
      <c r="C4" s="102"/>
      <c r="D4" s="102"/>
    </row>
    <row r="5" spans="1:4" ht="12.75">
      <c r="A5" s="407" t="s">
        <v>368</v>
      </c>
      <c r="B5" s="409"/>
      <c r="C5" s="409"/>
      <c r="D5" s="409"/>
    </row>
    <row r="6" spans="1:4" ht="12.75">
      <c r="A6" s="408"/>
      <c r="B6" s="104">
        <f>Parâmetros!E10</f>
        <v>2023</v>
      </c>
      <c r="C6" s="104">
        <f>Parâmetros!F10</f>
        <v>2024</v>
      </c>
      <c r="D6" s="347">
        <f>Parâmetros!G10</f>
        <v>2025</v>
      </c>
    </row>
    <row r="7" spans="1:4" ht="12.75">
      <c r="A7" s="105" t="s">
        <v>365</v>
      </c>
      <c r="B7" s="348">
        <f>RCL!B13*0.54</f>
        <v>13842979.26693958</v>
      </c>
      <c r="C7" s="348">
        <f>RCL!C13*0.54</f>
        <v>15994930.147573045</v>
      </c>
      <c r="D7" s="348">
        <f>RCL!D13*0.54</f>
        <v>17509782.758291658</v>
      </c>
    </row>
    <row r="8" spans="1:4" ht="12.75">
      <c r="A8" s="106" t="s">
        <v>366</v>
      </c>
      <c r="B8" s="348">
        <f>RCL!B13*0.513</f>
        <v>13150830.3035926</v>
      </c>
      <c r="C8" s="348">
        <f>RCL!C13*0.513</f>
        <v>15195183.640194392</v>
      </c>
      <c r="D8" s="348">
        <f>RCL!D13*0.513</f>
        <v>16634293.620377073</v>
      </c>
    </row>
    <row r="9" spans="1:4" ht="12.75">
      <c r="A9" s="105" t="s">
        <v>367</v>
      </c>
      <c r="B9" s="348">
        <f>RCL!B13*0.486</f>
        <v>12458681.340245621</v>
      </c>
      <c r="C9" s="348">
        <f>RCL!C13*0.486</f>
        <v>14395437.132815737</v>
      </c>
      <c r="D9" s="348">
        <f>RCL!D13*0.486</f>
        <v>15758804.48246249</v>
      </c>
    </row>
    <row r="10" spans="1:4" ht="12.75">
      <c r="A10" s="415"/>
      <c r="B10" s="415"/>
      <c r="C10" s="415"/>
      <c r="D10" s="415"/>
    </row>
    <row r="11" spans="1:4" ht="12.75">
      <c r="A11" s="107"/>
      <c r="B11" s="108"/>
      <c r="C11" s="108"/>
      <c r="D11" s="108"/>
    </row>
    <row r="12" spans="1:4" ht="12.75">
      <c r="A12" s="407" t="s">
        <v>369</v>
      </c>
      <c r="B12" s="409"/>
      <c r="C12" s="409"/>
      <c r="D12" s="409"/>
    </row>
    <row r="13" spans="1:4" ht="12.75">
      <c r="A13" s="408"/>
      <c r="B13" s="104">
        <f>Parâmetros!E10</f>
        <v>2023</v>
      </c>
      <c r="C13" s="104">
        <f>Parâmetros!F10</f>
        <v>2024</v>
      </c>
      <c r="D13" s="104">
        <f>Parâmetros!G10</f>
        <v>2025</v>
      </c>
    </row>
    <row r="14" spans="1:4" ht="12.75">
      <c r="A14" s="110" t="s">
        <v>370</v>
      </c>
      <c r="B14" s="348">
        <f>RCL!B13*0.06</f>
        <v>1538108.807437731</v>
      </c>
      <c r="C14" s="348">
        <f>RCL!C13*0.06</f>
        <v>1777214.4608414492</v>
      </c>
      <c r="D14" s="348">
        <f>RCL!D13*0.06</f>
        <v>1945531.4175879615</v>
      </c>
    </row>
    <row r="15" spans="1:4" ht="12.75">
      <c r="A15" s="111" t="s">
        <v>371</v>
      </c>
      <c r="B15" s="348">
        <f>RCL!B13*0.057</f>
        <v>1461203.3670658446</v>
      </c>
      <c r="C15" s="348">
        <f>RCL!C13*0.057</f>
        <v>1688353.7377993767</v>
      </c>
      <c r="D15" s="348">
        <f>RCL!D13*0.057</f>
        <v>1848254.8467085636</v>
      </c>
    </row>
    <row r="16" spans="1:4" ht="12.75">
      <c r="A16" s="112" t="s">
        <v>372</v>
      </c>
      <c r="B16" s="348">
        <f>RCL!B13*0.054</f>
        <v>1384297.926693958</v>
      </c>
      <c r="C16" s="348">
        <f>RCL!C13*0.054</f>
        <v>1599493.0147573042</v>
      </c>
      <c r="D16" s="348"/>
    </row>
    <row r="19" spans="1:4" ht="12.75">
      <c r="A19" s="113"/>
      <c r="B19" s="114"/>
      <c r="C19" s="114"/>
      <c r="D19" s="114"/>
    </row>
    <row r="20" spans="1:4" ht="12.75">
      <c r="A20" s="114"/>
      <c r="B20" s="114"/>
      <c r="C20" s="114"/>
      <c r="D20" s="114"/>
    </row>
    <row r="21" spans="1:4" ht="12.75">
      <c r="A21" s="114"/>
      <c r="B21" s="114"/>
      <c r="C21" s="114"/>
      <c r="D21" s="114"/>
    </row>
    <row r="22" spans="1:4" ht="12.75">
      <c r="A22" s="114"/>
      <c r="B22" s="114"/>
      <c r="C22" s="114"/>
      <c r="D22" s="114"/>
    </row>
    <row r="23" spans="1:4" ht="12.75">
      <c r="A23" s="114"/>
      <c r="B23" s="114"/>
      <c r="C23" s="114"/>
      <c r="D23" s="114"/>
    </row>
    <row r="24" spans="1:4" ht="12.75">
      <c r="A24" s="114"/>
      <c r="B24" s="114"/>
      <c r="C24" s="114"/>
      <c r="D24" s="114"/>
    </row>
    <row r="25" spans="1:4" ht="12.75">
      <c r="A25" s="114"/>
      <c r="B25" s="114"/>
      <c r="C25" s="114"/>
      <c r="D25" s="114"/>
    </row>
    <row r="26" spans="1:4" ht="12.75">
      <c r="A26" s="114"/>
      <c r="B26" s="114"/>
      <c r="C26" s="114"/>
      <c r="D26" s="114"/>
    </row>
    <row r="27" spans="1:4" ht="12.75">
      <c r="A27" s="114"/>
      <c r="B27" s="114"/>
      <c r="C27" s="114"/>
      <c r="D27" s="114"/>
    </row>
    <row r="28" spans="1:4" ht="12.75">
      <c r="A28" s="114"/>
      <c r="B28" s="114"/>
      <c r="C28" s="114"/>
      <c r="D28" s="114"/>
    </row>
    <row r="29" spans="1:4" ht="12.75">
      <c r="A29" s="114"/>
      <c r="B29" s="114"/>
      <c r="C29" s="114"/>
      <c r="D29" s="114"/>
    </row>
    <row r="30" spans="1:4" ht="12.75">
      <c r="A30" s="114"/>
      <c r="B30" s="114"/>
      <c r="C30" s="114"/>
      <c r="D30" s="114"/>
    </row>
    <row r="31" spans="1:4" ht="12.75">
      <c r="A31" s="114"/>
      <c r="B31" s="114"/>
      <c r="C31" s="114"/>
      <c r="D31" s="114"/>
    </row>
    <row r="32" spans="1:4" ht="12.75">
      <c r="A32" s="114"/>
      <c r="B32" s="114"/>
      <c r="C32" s="114"/>
      <c r="D32" s="114"/>
    </row>
    <row r="33" spans="1:4" ht="12.75">
      <c r="A33" s="114"/>
      <c r="B33" s="114"/>
      <c r="C33" s="114"/>
      <c r="D33" s="114"/>
    </row>
    <row r="34" spans="1:4" ht="0.75" customHeight="1">
      <c r="A34" s="114"/>
      <c r="B34" s="114"/>
      <c r="C34" s="114"/>
      <c r="D34" s="114"/>
    </row>
    <row r="35" spans="1:4" ht="12.75" customHeight="1" hidden="1">
      <c r="A35" s="114"/>
      <c r="B35" s="114"/>
      <c r="C35" s="114"/>
      <c r="D35" s="114"/>
    </row>
    <row r="36" spans="1:4" ht="12.75" customHeight="1" hidden="1">
      <c r="A36" s="114"/>
      <c r="B36" s="114"/>
      <c r="C36" s="114"/>
      <c r="D36" s="114"/>
    </row>
    <row r="37" spans="1:4" ht="12.75" customHeight="1" hidden="1">
      <c r="A37" s="114"/>
      <c r="B37" s="114"/>
      <c r="C37" s="114"/>
      <c r="D37" s="114"/>
    </row>
    <row r="38" spans="1:4" ht="12.75" customHeight="1" hidden="1">
      <c r="A38" s="114"/>
      <c r="B38" s="114"/>
      <c r="C38" s="114"/>
      <c r="D38" s="114"/>
    </row>
    <row r="39" spans="1:4" ht="12.75" customHeight="1" hidden="1">
      <c r="A39" s="114"/>
      <c r="B39" s="114"/>
      <c r="C39" s="114"/>
      <c r="D39" s="114"/>
    </row>
    <row r="40" spans="1:4" ht="12.75" customHeight="1" hidden="1">
      <c r="A40" s="114"/>
      <c r="B40" s="114"/>
      <c r="C40" s="114"/>
      <c r="D40" s="114"/>
    </row>
    <row r="41" spans="1:4" ht="12.75" customHeight="1" hidden="1">
      <c r="A41" s="114"/>
      <c r="B41" s="114"/>
      <c r="C41" s="114"/>
      <c r="D41" s="114"/>
    </row>
  </sheetData>
  <sheetProtection/>
  <mergeCells count="8">
    <mergeCell ref="A12:A13"/>
    <mergeCell ref="B12:D12"/>
    <mergeCell ref="A1:D1"/>
    <mergeCell ref="A2:D2"/>
    <mergeCell ref="A3:D3"/>
    <mergeCell ref="A5:A6"/>
    <mergeCell ref="B5:D5"/>
    <mergeCell ref="A10:D10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J44"/>
  <sheetViews>
    <sheetView showGridLines="0" zoomScale="90" zoomScaleNormal="90" zoomScalePageLayoutView="0" workbookViewId="0" topLeftCell="A1">
      <selection activeCell="A24" sqref="A24:G24"/>
    </sheetView>
  </sheetViews>
  <sheetFormatPr defaultColWidth="32.00390625" defaultRowHeight="12.75"/>
  <cols>
    <col min="1" max="1" width="48.421875" style="31" customWidth="1"/>
    <col min="2" max="2" width="15.57421875" style="32" customWidth="1"/>
    <col min="3" max="3" width="16.57421875" style="37" customWidth="1"/>
    <col min="4" max="4" width="16.7109375" style="31" customWidth="1"/>
    <col min="5" max="5" width="16.28125" style="31" customWidth="1"/>
    <col min="6" max="6" width="16.140625" style="31" customWidth="1"/>
    <col min="7" max="7" width="17.00390625" style="31" customWidth="1"/>
    <col min="8" max="18" width="13.7109375" style="31" customWidth="1"/>
    <col min="19" max="16384" width="32.00390625" style="31" customWidth="1"/>
  </cols>
  <sheetData>
    <row r="1" spans="1:10" ht="12">
      <c r="A1" s="420" t="str">
        <f>Parâmetros!A7</f>
        <v>Município de :SANTA TEREZA/RS</v>
      </c>
      <c r="B1" s="421"/>
      <c r="C1" s="421"/>
      <c r="D1" s="421"/>
      <c r="E1" s="421"/>
      <c r="F1" s="421"/>
      <c r="G1" s="421"/>
      <c r="H1" s="421"/>
      <c r="I1" s="421"/>
      <c r="J1" s="422"/>
    </row>
    <row r="2" spans="1:10" ht="12">
      <c r="A2" s="423" t="s">
        <v>580</v>
      </c>
      <c r="B2" s="421"/>
      <c r="C2" s="421"/>
      <c r="D2" s="421"/>
      <c r="E2" s="421"/>
      <c r="F2" s="421"/>
      <c r="G2" s="421"/>
      <c r="H2" s="421"/>
      <c r="I2" s="421"/>
      <c r="J2" s="422"/>
    </row>
    <row r="3" spans="1:10" ht="12">
      <c r="A3" s="423" t="s">
        <v>513</v>
      </c>
      <c r="B3" s="421"/>
      <c r="C3" s="421"/>
      <c r="D3" s="421"/>
      <c r="E3" s="421"/>
      <c r="F3" s="421"/>
      <c r="G3" s="421"/>
      <c r="H3" s="421"/>
      <c r="I3" s="421"/>
      <c r="J3" s="422"/>
    </row>
    <row r="4" spans="1:3" ht="12">
      <c r="A4" s="33"/>
      <c r="C4" s="30"/>
    </row>
    <row r="5" spans="1:7" ht="15">
      <c r="A5" s="419" t="s">
        <v>134</v>
      </c>
      <c r="B5" s="161">
        <f>Parâmetros!B10</f>
        <v>2020</v>
      </c>
      <c r="C5" s="161">
        <f>B5+1</f>
        <v>2021</v>
      </c>
      <c r="D5" s="161">
        <f>C5+1</f>
        <v>2022</v>
      </c>
      <c r="E5" s="161">
        <f>D5+1</f>
        <v>2023</v>
      </c>
      <c r="F5" s="161">
        <f>E5+1</f>
        <v>2024</v>
      </c>
      <c r="G5" s="161">
        <f>F5+1</f>
        <v>2025</v>
      </c>
    </row>
    <row r="6" spans="1:7" ht="39.75" customHeight="1">
      <c r="A6" s="419"/>
      <c r="B6" s="247" t="s">
        <v>119</v>
      </c>
      <c r="C6" s="203" t="s">
        <v>119</v>
      </c>
      <c r="D6" s="203" t="s">
        <v>120</v>
      </c>
      <c r="E6" s="203" t="s">
        <v>480</v>
      </c>
      <c r="F6" s="203" t="s">
        <v>480</v>
      </c>
      <c r="G6" s="203" t="s">
        <v>480</v>
      </c>
    </row>
    <row r="7" spans="1:7" ht="21.75" customHeight="1">
      <c r="A7" s="246" t="s">
        <v>474</v>
      </c>
      <c r="B7" s="248">
        <f aca="true" t="shared" si="0" ref="B7:G7">B8+B9+B10</f>
        <v>0</v>
      </c>
      <c r="C7" s="248">
        <f t="shared" si="0"/>
        <v>0</v>
      </c>
      <c r="D7" s="248">
        <f t="shared" si="0"/>
        <v>0</v>
      </c>
      <c r="E7" s="248">
        <f t="shared" si="0"/>
        <v>0</v>
      </c>
      <c r="F7" s="248">
        <f t="shared" si="0"/>
        <v>0</v>
      </c>
      <c r="G7" s="248">
        <f t="shared" si="0"/>
        <v>0</v>
      </c>
    </row>
    <row r="8" spans="1:7" ht="22.5" customHeight="1">
      <c r="A8" s="163" t="s">
        <v>471</v>
      </c>
      <c r="B8" s="58">
        <v>0</v>
      </c>
      <c r="C8" s="58">
        <v>0</v>
      </c>
      <c r="D8" s="58">
        <v>0</v>
      </c>
      <c r="E8" s="165">
        <f aca="true" t="shared" si="1" ref="E8:G10">(B8+C8+D8)/3</f>
        <v>0</v>
      </c>
      <c r="F8" s="165">
        <f t="shared" si="1"/>
        <v>0</v>
      </c>
      <c r="G8" s="165">
        <f t="shared" si="1"/>
        <v>0</v>
      </c>
    </row>
    <row r="9" spans="1:8" ht="22.5" customHeight="1">
      <c r="A9" s="163" t="s">
        <v>472</v>
      </c>
      <c r="B9" s="58">
        <v>0</v>
      </c>
      <c r="C9" s="58">
        <v>0</v>
      </c>
      <c r="D9" s="58">
        <v>0</v>
      </c>
      <c r="E9" s="165">
        <f t="shared" si="1"/>
        <v>0</v>
      </c>
      <c r="F9" s="165">
        <f t="shared" si="1"/>
        <v>0</v>
      </c>
      <c r="G9" s="165">
        <f t="shared" si="1"/>
        <v>0</v>
      </c>
      <c r="H9" s="30" t="s">
        <v>573</v>
      </c>
    </row>
    <row r="10" spans="1:7" ht="22.5" customHeight="1">
      <c r="A10" s="163" t="s">
        <v>473</v>
      </c>
      <c r="B10" s="58">
        <v>0</v>
      </c>
      <c r="C10" s="58">
        <v>0</v>
      </c>
      <c r="D10" s="58">
        <v>0</v>
      </c>
      <c r="E10" s="165">
        <f t="shared" si="1"/>
        <v>0</v>
      </c>
      <c r="F10" s="165">
        <f t="shared" si="1"/>
        <v>0</v>
      </c>
      <c r="G10" s="165">
        <f t="shared" si="1"/>
        <v>0</v>
      </c>
    </row>
    <row r="11" spans="1:7" ht="15">
      <c r="A11" s="163" t="s">
        <v>475</v>
      </c>
      <c r="B11" s="248">
        <f aca="true" t="shared" si="2" ref="B11:G11">B12-B13+B14</f>
        <v>0</v>
      </c>
      <c r="C11" s="248">
        <f t="shared" si="2"/>
        <v>0</v>
      </c>
      <c r="D11" s="248">
        <f t="shared" si="2"/>
        <v>0</v>
      </c>
      <c r="E11" s="248">
        <f t="shared" si="2"/>
        <v>0</v>
      </c>
      <c r="F11" s="248">
        <f t="shared" si="2"/>
        <v>0</v>
      </c>
      <c r="G11" s="248">
        <f t="shared" si="2"/>
        <v>0</v>
      </c>
    </row>
    <row r="12" spans="1:7" ht="15">
      <c r="A12" s="163" t="s">
        <v>476</v>
      </c>
      <c r="B12" s="58"/>
      <c r="C12" s="58"/>
      <c r="D12" s="58"/>
      <c r="E12" s="165">
        <f aca="true" t="shared" si="3" ref="E12:G14">(B12+C12+D12)/3</f>
        <v>0</v>
      </c>
      <c r="F12" s="165">
        <f t="shared" si="3"/>
        <v>0</v>
      </c>
      <c r="G12" s="165">
        <f t="shared" si="3"/>
        <v>0</v>
      </c>
    </row>
    <row r="13" spans="1:7" ht="15">
      <c r="A13" s="163" t="s">
        <v>477</v>
      </c>
      <c r="B13" s="58"/>
      <c r="C13" s="58"/>
      <c r="D13" s="58"/>
      <c r="E13" s="165">
        <f t="shared" si="3"/>
        <v>0</v>
      </c>
      <c r="F13" s="165">
        <f t="shared" si="3"/>
        <v>0</v>
      </c>
      <c r="G13" s="165">
        <f t="shared" si="3"/>
        <v>0</v>
      </c>
    </row>
    <row r="14" spans="1:7" ht="15">
      <c r="A14" s="163" t="s">
        <v>479</v>
      </c>
      <c r="B14" s="58"/>
      <c r="C14" s="58"/>
      <c r="D14" s="58"/>
      <c r="E14" s="165">
        <f t="shared" si="3"/>
        <v>0</v>
      </c>
      <c r="F14" s="165">
        <f t="shared" si="3"/>
        <v>0</v>
      </c>
      <c r="G14" s="165">
        <f t="shared" si="3"/>
        <v>0</v>
      </c>
    </row>
    <row r="15" spans="1:7" ht="20.25" customHeight="1">
      <c r="A15" s="163" t="s">
        <v>478</v>
      </c>
      <c r="B15" s="164">
        <f aca="true" t="shared" si="4" ref="B15:G15">B7-B11</f>
        <v>0</v>
      </c>
      <c r="C15" s="164">
        <f t="shared" si="4"/>
        <v>0</v>
      </c>
      <c r="D15" s="164">
        <f t="shared" si="4"/>
        <v>0</v>
      </c>
      <c r="E15" s="164">
        <f t="shared" si="4"/>
        <v>0</v>
      </c>
      <c r="F15" s="164">
        <f t="shared" si="4"/>
        <v>0</v>
      </c>
      <c r="G15" s="164">
        <f t="shared" si="4"/>
        <v>0</v>
      </c>
    </row>
    <row r="16" spans="1:7" s="34" customFormat="1" ht="15">
      <c r="A16" s="47"/>
      <c r="B16" s="48"/>
      <c r="C16" s="48"/>
      <c r="D16" s="48"/>
      <c r="E16" s="48"/>
      <c r="F16" s="48"/>
      <c r="G16" s="48"/>
    </row>
    <row r="17" spans="1:7" ht="15">
      <c r="A17" s="49" t="s">
        <v>481</v>
      </c>
      <c r="B17" s="59"/>
      <c r="C17" s="50"/>
      <c r="D17" s="50"/>
      <c r="E17" s="50"/>
      <c r="F17" s="50"/>
      <c r="G17" s="51" t="s">
        <v>5</v>
      </c>
    </row>
    <row r="18" spans="1:7" ht="15">
      <c r="A18" s="419" t="s">
        <v>136</v>
      </c>
      <c r="B18" s="161">
        <f>Parâmetros!B10</f>
        <v>2020</v>
      </c>
      <c r="C18" s="161">
        <f>B18+1</f>
        <v>2021</v>
      </c>
      <c r="D18" s="161">
        <f>C18+1</f>
        <v>2022</v>
      </c>
      <c r="E18" s="161">
        <f>D18+1</f>
        <v>2023</v>
      </c>
      <c r="F18" s="161">
        <f>E18+1</f>
        <v>2024</v>
      </c>
      <c r="G18" s="161">
        <f>F18+1</f>
        <v>2025</v>
      </c>
    </row>
    <row r="19" spans="1:7" ht="15">
      <c r="A19" s="419"/>
      <c r="B19" s="161" t="s">
        <v>10</v>
      </c>
      <c r="C19" s="162" t="s">
        <v>10</v>
      </c>
      <c r="D19" s="162" t="s">
        <v>120</v>
      </c>
      <c r="E19" s="162" t="s">
        <v>11</v>
      </c>
      <c r="F19" s="162" t="s">
        <v>11</v>
      </c>
      <c r="G19" s="162" t="s">
        <v>11</v>
      </c>
    </row>
    <row r="20" spans="1:7" s="35" customFormat="1" ht="15">
      <c r="A20" s="166" t="s">
        <v>38</v>
      </c>
      <c r="B20" s="167">
        <f>Projeções!D80</f>
        <v>0</v>
      </c>
      <c r="C20" s="167">
        <f>Projeções!E80</f>
        <v>0</v>
      </c>
      <c r="D20" s="167">
        <f>Projeções!F80</f>
        <v>0</v>
      </c>
      <c r="E20" s="60">
        <v>0</v>
      </c>
      <c r="F20" s="60">
        <v>0</v>
      </c>
      <c r="G20" s="60">
        <v>0</v>
      </c>
    </row>
    <row r="21" spans="1:7" ht="15">
      <c r="A21" s="163" t="s">
        <v>373</v>
      </c>
      <c r="B21" s="164">
        <f>Projeções!D126+Projeções!D127</f>
        <v>0</v>
      </c>
      <c r="C21" s="164">
        <f>Projeções!E126+Projeções!E127</f>
        <v>0</v>
      </c>
      <c r="D21" s="164">
        <f>Projeções!F126+Projeções!F127</f>
        <v>0</v>
      </c>
      <c r="E21" s="164">
        <f>Projeções!G126+Projeções!G127</f>
        <v>0</v>
      </c>
      <c r="F21" s="164">
        <f>Projeções!H126+Projeções!H127</f>
        <v>0</v>
      </c>
      <c r="G21" s="164">
        <f>Projeções!I126+Projeções!I127</f>
        <v>0</v>
      </c>
    </row>
    <row r="22" spans="1:7" ht="15">
      <c r="A22" s="163" t="s">
        <v>374</v>
      </c>
      <c r="B22" s="164">
        <f>Projeções!D151+Projeções!D152</f>
        <v>50000</v>
      </c>
      <c r="C22" s="164">
        <f>Projeções!E151+Projeções!E152</f>
        <v>0</v>
      </c>
      <c r="D22" s="164">
        <f>Projeções!F151+Projeções!F152</f>
        <v>0</v>
      </c>
      <c r="E22" s="164">
        <f>Projeções!G151+Projeções!G152-19166.92</f>
        <v>605.4790635547943</v>
      </c>
      <c r="F22" s="164">
        <f>Projeções!H151+Projeções!H152-19807.09</f>
        <v>598.0258335885446</v>
      </c>
      <c r="G22" s="164">
        <f>Projeções!I151+Projeções!I152-20448.84</f>
        <v>568.4293085962017</v>
      </c>
    </row>
    <row r="23" spans="1:7" ht="15.75" customHeight="1" hidden="1">
      <c r="A23" s="62" t="s">
        <v>35</v>
      </c>
      <c r="B23" s="61"/>
      <c r="C23" s="61"/>
      <c r="D23" s="61"/>
      <c r="E23" s="61"/>
      <c r="F23" s="61"/>
      <c r="G23" s="61"/>
    </row>
    <row r="24" spans="1:7" ht="12.75">
      <c r="A24" s="416" t="s">
        <v>575</v>
      </c>
      <c r="B24" s="417"/>
      <c r="C24" s="417"/>
      <c r="D24" s="417"/>
      <c r="E24" s="417"/>
      <c r="F24" s="417"/>
      <c r="G24" s="418"/>
    </row>
    <row r="25" spans="1:3" ht="12">
      <c r="A25" s="33"/>
      <c r="C25" s="30"/>
    </row>
    <row r="26" spans="1:3" ht="12">
      <c r="A26" s="33"/>
      <c r="C26" s="30"/>
    </row>
    <row r="27" spans="1:3" ht="12">
      <c r="A27" s="33"/>
      <c r="C27" s="30"/>
    </row>
    <row r="28" spans="1:3" ht="12">
      <c r="A28" s="33"/>
      <c r="C28" s="30"/>
    </row>
    <row r="29" spans="1:3" ht="12">
      <c r="A29" s="33"/>
      <c r="C29" s="30"/>
    </row>
    <row r="30" spans="1:3" ht="12">
      <c r="A30" s="33"/>
      <c r="C30" s="30"/>
    </row>
    <row r="31" ht="12">
      <c r="A31" s="36"/>
    </row>
    <row r="32" ht="12">
      <c r="A32" s="36"/>
    </row>
    <row r="33" ht="12">
      <c r="A33" s="36"/>
    </row>
    <row r="34" ht="12">
      <c r="A34" s="36"/>
    </row>
    <row r="35" ht="12">
      <c r="A35" s="36"/>
    </row>
    <row r="36" ht="12">
      <c r="A36" s="36"/>
    </row>
    <row r="37" ht="12">
      <c r="A37" s="36"/>
    </row>
    <row r="38" ht="12">
      <c r="A38" s="36"/>
    </row>
    <row r="39" ht="12">
      <c r="A39" s="36"/>
    </row>
    <row r="40" ht="12">
      <c r="A40" s="36"/>
    </row>
    <row r="41" ht="12">
      <c r="A41" s="36"/>
    </row>
    <row r="42" ht="12">
      <c r="A42" s="36"/>
    </row>
    <row r="43" ht="12">
      <c r="A43" s="36"/>
    </row>
    <row r="44" ht="12">
      <c r="A44" s="36"/>
    </row>
  </sheetData>
  <sheetProtection/>
  <mergeCells count="6">
    <mergeCell ref="A24:G24"/>
    <mergeCell ref="A18:A19"/>
    <mergeCell ref="A1:J1"/>
    <mergeCell ref="A2:J2"/>
    <mergeCell ref="A3:J3"/>
    <mergeCell ref="A5:A6"/>
  </mergeCells>
  <printOptions/>
  <pageMargins left="0.787401575" right="0.787401575" top="0.984251969" bottom="0.984251969" header="0.492125985" footer="0.492125985"/>
  <pageSetup fitToHeight="1" fitToWidth="1" horizontalDpi="200" verticalDpi="2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1">
      <selection activeCell="G80" sqref="A1:H80"/>
    </sheetView>
  </sheetViews>
  <sheetFormatPr defaultColWidth="32.00390625" defaultRowHeight="12.75"/>
  <cols>
    <col min="1" max="1" width="65.8515625" style="234" customWidth="1"/>
    <col min="2" max="2" width="15.57421875" style="236" customWidth="1"/>
    <col min="3" max="3" width="16.57421875" style="239" customWidth="1"/>
    <col min="4" max="4" width="16.7109375" style="234" customWidth="1"/>
    <col min="5" max="5" width="16.28125" style="234" customWidth="1"/>
    <col min="6" max="6" width="16.140625" style="234" customWidth="1"/>
    <col min="7" max="7" width="15.8515625" style="234" customWidth="1"/>
    <col min="8" max="16" width="13.7109375" style="234" customWidth="1"/>
    <col min="17" max="16384" width="32.00390625" style="234" customWidth="1"/>
  </cols>
  <sheetData>
    <row r="1" spans="1:8" ht="15">
      <c r="A1" s="425" t="str">
        <f>Parâmetros!A7</f>
        <v>Município de :SANTA TEREZA/RS</v>
      </c>
      <c r="B1" s="426"/>
      <c r="C1" s="426"/>
      <c r="D1" s="426"/>
      <c r="E1" s="426"/>
      <c r="F1" s="426"/>
      <c r="G1" s="426"/>
      <c r="H1" s="427"/>
    </row>
    <row r="2" spans="1:8" ht="15">
      <c r="A2" s="428" t="s">
        <v>580</v>
      </c>
      <c r="B2" s="426"/>
      <c r="C2" s="426"/>
      <c r="D2" s="426"/>
      <c r="E2" s="426"/>
      <c r="F2" s="426"/>
      <c r="G2" s="426"/>
      <c r="H2" s="427"/>
    </row>
    <row r="3" spans="1:8" ht="15">
      <c r="A3" s="428" t="s">
        <v>514</v>
      </c>
      <c r="B3" s="426"/>
      <c r="C3" s="426"/>
      <c r="D3" s="426"/>
      <c r="E3" s="426"/>
      <c r="F3" s="426"/>
      <c r="G3" s="426"/>
      <c r="H3" s="427"/>
    </row>
    <row r="4" spans="1:3" ht="15">
      <c r="A4" s="235"/>
      <c r="C4" s="234"/>
    </row>
    <row r="5" spans="1:7" ht="15">
      <c r="A5" s="424" t="s">
        <v>392</v>
      </c>
      <c r="B5" s="223">
        <f>Parâmetros!B10</f>
        <v>2020</v>
      </c>
      <c r="C5" s="223">
        <f>B5+1</f>
        <v>2021</v>
      </c>
      <c r="D5" s="223">
        <f>C5+1</f>
        <v>2022</v>
      </c>
      <c r="E5" s="223">
        <f>D5+1</f>
        <v>2023</v>
      </c>
      <c r="F5" s="223">
        <f>E5+1</f>
        <v>2024</v>
      </c>
      <c r="G5" s="223">
        <f>F5+1</f>
        <v>2025</v>
      </c>
    </row>
    <row r="6" spans="1:7" ht="12.75" customHeight="1">
      <c r="A6" s="424"/>
      <c r="B6" s="223" t="s">
        <v>393</v>
      </c>
      <c r="C6" s="223" t="s">
        <v>393</v>
      </c>
      <c r="D6" s="224" t="s">
        <v>394</v>
      </c>
      <c r="E6" s="224" t="s">
        <v>394</v>
      </c>
      <c r="F6" s="224" t="s">
        <v>394</v>
      </c>
      <c r="G6" s="224" t="s">
        <v>394</v>
      </c>
    </row>
    <row r="7" spans="1:7" ht="19.5" customHeight="1">
      <c r="A7" s="225" t="s">
        <v>486</v>
      </c>
      <c r="B7" s="280">
        <f>Projeções!D8+Projeções!D104-Projeções!D108</f>
        <v>13087414.459999997</v>
      </c>
      <c r="C7" s="280">
        <f>Projeções!E8+Projeções!E104-Projeções!E108</f>
        <v>16149683.349999996</v>
      </c>
      <c r="D7" s="280">
        <f>Projeções!F8+Projeções!F104-Projeções!F108</f>
        <v>17576500</v>
      </c>
      <c r="E7" s="280">
        <f>Projeções!G8+Projeções!G104-Projeções!G108</f>
        <v>19446816.08739991</v>
      </c>
      <c r="F7" s="280">
        <f>Projeções!H8+Projeções!H104-Projeções!H108</f>
        <v>22371745.13951309</v>
      </c>
      <c r="G7" s="280">
        <f>Projeções!I8+Projeções!I104-Projeções!I108</f>
        <v>24528954.10374514</v>
      </c>
    </row>
    <row r="8" spans="1:7" ht="19.5" customHeight="1">
      <c r="A8" s="226" t="s">
        <v>395</v>
      </c>
      <c r="B8" s="280">
        <f>Projeções!D25-Projeções!D28</f>
        <v>32436.27</v>
      </c>
      <c r="C8" s="280">
        <f>Projeções!E25-Projeções!E28</f>
        <v>109770.84</v>
      </c>
      <c r="D8" s="280">
        <f>Projeções!F25-Projeções!F28</f>
        <v>26500</v>
      </c>
      <c r="E8" s="280">
        <f>Projeções!G25-Projeções!G28</f>
        <v>64922.11179327723</v>
      </c>
      <c r="F8" s="280">
        <f>Projeções!H25-Projeções!H28</f>
        <v>68339.61175807536</v>
      </c>
      <c r="G8" s="280">
        <f>Projeções!I25-Projeções!I28</f>
        <v>71797.59611303397</v>
      </c>
    </row>
    <row r="9" spans="1:7" ht="19.5" customHeight="1">
      <c r="A9" s="226" t="s">
        <v>396</v>
      </c>
      <c r="B9" s="281">
        <f>Projeções!D28</f>
        <v>0</v>
      </c>
      <c r="C9" s="281">
        <f>Projeções!E28</f>
        <v>0</v>
      </c>
      <c r="D9" s="281">
        <f>Projeções!F28</f>
        <v>0</v>
      </c>
      <c r="E9" s="281">
        <f>Projeções!G28</f>
        <v>0</v>
      </c>
      <c r="F9" s="281">
        <f>Projeções!H28</f>
        <v>0</v>
      </c>
      <c r="G9" s="281">
        <f>Projeções!I28</f>
        <v>0</v>
      </c>
    </row>
    <row r="10" spans="1:7" ht="19.5" customHeight="1">
      <c r="A10" s="226" t="s">
        <v>397</v>
      </c>
      <c r="B10" s="281">
        <f>Projeções!D37+Projeções!D70+Projeções!D75+Projeções!D77</f>
        <v>802336.6</v>
      </c>
      <c r="C10" s="281">
        <f>Projeções!E37+Projeções!E70+Projeções!E75+Projeções!E77</f>
        <v>0</v>
      </c>
      <c r="D10" s="281">
        <f>Projeções!F37+Projeções!F70+Projeções!F75+Projeções!F77</f>
        <v>0</v>
      </c>
      <c r="E10" s="281">
        <f>Projeções!G37+Projeções!G70+Projeções!G75+Projeções!G77</f>
        <v>318267.7967674147</v>
      </c>
      <c r="F10" s="281">
        <f>Projeções!H37+Projeções!H70+Projeções!H75+Projeções!H77</f>
        <v>327689.660473907</v>
      </c>
      <c r="G10" s="281">
        <f>Projeções!I37+Projeções!I70+Projeções!I75+Projeções!I77</f>
        <v>337577.6961065387</v>
      </c>
    </row>
    <row r="11" spans="1:7" ht="19.5" customHeight="1">
      <c r="A11" s="225" t="s">
        <v>424</v>
      </c>
      <c r="B11" s="282">
        <f aca="true" t="shared" si="0" ref="B11:G11">B7-B8-B9-B10</f>
        <v>12252641.589999998</v>
      </c>
      <c r="C11" s="282">
        <f t="shared" si="0"/>
        <v>16039912.509999996</v>
      </c>
      <c r="D11" s="282">
        <f t="shared" si="0"/>
        <v>17550000</v>
      </c>
      <c r="E11" s="282">
        <f t="shared" si="0"/>
        <v>19063626.17883922</v>
      </c>
      <c r="F11" s="282">
        <f t="shared" si="0"/>
        <v>21975715.86728111</v>
      </c>
      <c r="G11" s="282">
        <f t="shared" si="0"/>
        <v>24119578.81152557</v>
      </c>
    </row>
    <row r="12" spans="1:7" ht="19.5" customHeight="1">
      <c r="A12" s="225"/>
      <c r="B12" s="282"/>
      <c r="C12" s="282"/>
      <c r="D12" s="282"/>
      <c r="E12" s="282"/>
      <c r="F12" s="282"/>
      <c r="G12" s="282"/>
    </row>
    <row r="13" spans="1:7" ht="19.5" customHeight="1">
      <c r="A13" s="227" t="s">
        <v>487</v>
      </c>
      <c r="B13" s="282">
        <f>Projeções!D79+Projeções!D108</f>
        <v>775029.57</v>
      </c>
      <c r="C13" s="282">
        <f>Projeções!E79+Projeções!E108</f>
        <v>595427.43</v>
      </c>
      <c r="D13" s="282">
        <f>Projeções!F79+Projeções!F108</f>
        <v>2160000</v>
      </c>
      <c r="E13" s="282">
        <f>Projeções!G79+Projeções!G108</f>
        <v>1353411.3900847947</v>
      </c>
      <c r="F13" s="282">
        <f>Projeções!H79+Projeções!H108</f>
        <v>1423804.9771665384</v>
      </c>
      <c r="G13" s="282">
        <f>Projeções!I79+Projeções!I108</f>
        <v>1494974.020864076</v>
      </c>
    </row>
    <row r="14" spans="1:7" ht="19.5" customHeight="1">
      <c r="A14" s="228" t="s">
        <v>398</v>
      </c>
      <c r="B14" s="281">
        <f>Projeções!D80</f>
        <v>0</v>
      </c>
      <c r="C14" s="281">
        <f>Projeções!E80</f>
        <v>0</v>
      </c>
      <c r="D14" s="281">
        <f>Projeções!F80</f>
        <v>0</v>
      </c>
      <c r="E14" s="281">
        <f>Projeções!G80</f>
        <v>0</v>
      </c>
      <c r="F14" s="281">
        <f>Projeções!H80</f>
        <v>0</v>
      </c>
      <c r="G14" s="281">
        <f>Projeções!I80</f>
        <v>0</v>
      </c>
    </row>
    <row r="15" spans="1:7" ht="19.5" customHeight="1">
      <c r="A15" s="228" t="s">
        <v>399</v>
      </c>
      <c r="B15" s="281">
        <f>Projeções!D86</f>
        <v>0</v>
      </c>
      <c r="C15" s="281">
        <f>Projeções!E86</f>
        <v>0</v>
      </c>
      <c r="D15" s="281">
        <f>Projeções!F86</f>
        <v>100000</v>
      </c>
      <c r="E15" s="281">
        <f>Projeções!G86</f>
        <v>37437.83</v>
      </c>
      <c r="F15" s="281">
        <f>Projeções!H86</f>
        <v>38635.840560000004</v>
      </c>
      <c r="G15" s="281">
        <f>Projeções!I86</f>
        <v>39794.91577680001</v>
      </c>
    </row>
    <row r="16" spans="1:7" ht="19.5" customHeight="1">
      <c r="A16" s="228" t="s">
        <v>400</v>
      </c>
      <c r="B16" s="281">
        <f>Projeções!D82+Projeções!D83</f>
        <v>0</v>
      </c>
      <c r="C16" s="281">
        <f>Projeções!E82+Projeções!E83</f>
        <v>0</v>
      </c>
      <c r="D16" s="281">
        <f>Projeções!F82+Projeções!F83</f>
        <v>0</v>
      </c>
      <c r="E16" s="281">
        <f>Projeções!G82+Projeções!G83</f>
        <v>0</v>
      </c>
      <c r="F16" s="281">
        <f>Projeções!H82+Projeções!H83</f>
        <v>0</v>
      </c>
      <c r="G16" s="281">
        <f>Projeções!I82+Projeções!I83</f>
        <v>0</v>
      </c>
    </row>
    <row r="17" spans="1:7" ht="19.5" customHeight="1">
      <c r="A17" s="228" t="s">
        <v>401</v>
      </c>
      <c r="B17" s="281">
        <f>Projeções!D97</f>
        <v>0</v>
      </c>
      <c r="C17" s="281">
        <f>Projeções!E97</f>
        <v>0</v>
      </c>
      <c r="D17" s="281">
        <f>Projeções!F97</f>
        <v>0</v>
      </c>
      <c r="E17" s="281">
        <f>Projeções!G97</f>
        <v>0</v>
      </c>
      <c r="F17" s="281">
        <f>Projeções!H97</f>
        <v>0</v>
      </c>
      <c r="G17" s="281">
        <f>Projeções!I97</f>
        <v>0</v>
      </c>
    </row>
    <row r="18" spans="1:7" ht="19.5" customHeight="1">
      <c r="A18" s="227" t="s">
        <v>425</v>
      </c>
      <c r="B18" s="282">
        <f aca="true" t="shared" si="1" ref="B18:G18">B13-B14-B15-B16-B17</f>
        <v>775029.57</v>
      </c>
      <c r="C18" s="282">
        <f t="shared" si="1"/>
        <v>595427.43</v>
      </c>
      <c r="D18" s="282">
        <f t="shared" si="1"/>
        <v>2060000</v>
      </c>
      <c r="E18" s="282">
        <f t="shared" si="1"/>
        <v>1315973.5600847946</v>
      </c>
      <c r="F18" s="282">
        <f t="shared" si="1"/>
        <v>1385169.1366065384</v>
      </c>
      <c r="G18" s="282">
        <f t="shared" si="1"/>
        <v>1455179.105087276</v>
      </c>
    </row>
    <row r="19" spans="1:7" s="237" customFormat="1" ht="19.5" customHeight="1">
      <c r="A19" s="230" t="s">
        <v>426</v>
      </c>
      <c r="B19" s="283">
        <f aca="true" t="shared" si="2" ref="B19:G19">B11+B18</f>
        <v>13027671.159999998</v>
      </c>
      <c r="C19" s="283">
        <f t="shared" si="2"/>
        <v>16635339.939999996</v>
      </c>
      <c r="D19" s="283">
        <f t="shared" si="2"/>
        <v>19610000</v>
      </c>
      <c r="E19" s="283">
        <f t="shared" si="2"/>
        <v>20379599.738924015</v>
      </c>
      <c r="F19" s="283">
        <f t="shared" si="2"/>
        <v>23360885.003887646</v>
      </c>
      <c r="G19" s="283">
        <f t="shared" si="2"/>
        <v>25574757.916612845</v>
      </c>
    </row>
    <row r="20" ht="15">
      <c r="A20" s="238"/>
    </row>
    <row r="21" spans="1:7" ht="15">
      <c r="A21" s="424" t="s">
        <v>419</v>
      </c>
      <c r="B21" s="223">
        <f>B5</f>
        <v>2020</v>
      </c>
      <c r="C21" s="223">
        <f>B21+1</f>
        <v>2021</v>
      </c>
      <c r="D21" s="223">
        <f>C21+1</f>
        <v>2022</v>
      </c>
      <c r="E21" s="223">
        <f>D21+1</f>
        <v>2023</v>
      </c>
      <c r="F21" s="223">
        <f>E21+1</f>
        <v>2024</v>
      </c>
      <c r="G21" s="223">
        <f>F21+1</f>
        <v>2025</v>
      </c>
    </row>
    <row r="22" spans="1:7" ht="15">
      <c r="A22" s="424"/>
      <c r="B22" s="223" t="s">
        <v>429</v>
      </c>
      <c r="C22" s="223" t="s">
        <v>429</v>
      </c>
      <c r="D22" s="224" t="s">
        <v>430</v>
      </c>
      <c r="E22" s="224" t="s">
        <v>394</v>
      </c>
      <c r="F22" s="224" t="s">
        <v>394</v>
      </c>
      <c r="G22" s="224" t="s">
        <v>394</v>
      </c>
    </row>
    <row r="23" spans="1:7" ht="15">
      <c r="A23" s="225" t="s">
        <v>488</v>
      </c>
      <c r="B23" s="284">
        <f>Projeções!D118-Projeções!D124-Projeções!D130-Projeções!D136</f>
        <v>11296290.48</v>
      </c>
      <c r="C23" s="284">
        <f>Projeções!E118-Projeções!E124-Projeções!E130-Projeções!E136</f>
        <v>8573282.98</v>
      </c>
      <c r="D23" s="284">
        <f>Projeções!F118-Projeções!F124-Projeções!F130-Projeções!F136</f>
        <v>13347500</v>
      </c>
      <c r="E23" s="284">
        <f>Projeções!G118-Projeções!G124-Projeções!G130-Projeções!G136</f>
        <v>14691875.128800832</v>
      </c>
      <c r="F23" s="284">
        <f>Projeções!H118-Projeções!H124-Projeções!H130-Projeções!H136</f>
        <v>16728685.476613402</v>
      </c>
      <c r="G23" s="284">
        <f>Projeções!I118-Projeções!I124-Projeções!I130-Projeções!I136</f>
        <v>21322481.721158504</v>
      </c>
    </row>
    <row r="24" spans="1:7" ht="15">
      <c r="A24" s="226" t="s">
        <v>420</v>
      </c>
      <c r="B24" s="280">
        <f>Projeções!D125-Projeções!D130</f>
        <v>0</v>
      </c>
      <c r="C24" s="280">
        <f>Projeções!E125-Projeções!E130</f>
        <v>0</v>
      </c>
      <c r="D24" s="280">
        <f>Projeções!F125-Projeções!F130</f>
        <v>0</v>
      </c>
      <c r="E24" s="280">
        <f>Projeções!G125-Projeções!G130</f>
        <v>0</v>
      </c>
      <c r="F24" s="280">
        <f>Projeções!H125-Projeções!H130</f>
        <v>0</v>
      </c>
      <c r="G24" s="280">
        <f>Projeções!I125-Projeções!I130</f>
        <v>0</v>
      </c>
    </row>
    <row r="25" spans="1:7" ht="15">
      <c r="A25" s="225" t="s">
        <v>427</v>
      </c>
      <c r="B25" s="282">
        <f aca="true" t="shared" si="3" ref="B25:G25">B23-B24</f>
        <v>11296290.48</v>
      </c>
      <c r="C25" s="282">
        <f t="shared" si="3"/>
        <v>8573282.98</v>
      </c>
      <c r="D25" s="282">
        <f t="shared" si="3"/>
        <v>13347500</v>
      </c>
      <c r="E25" s="282">
        <f t="shared" si="3"/>
        <v>14691875.128800832</v>
      </c>
      <c r="F25" s="282">
        <f t="shared" si="3"/>
        <v>16728685.476613402</v>
      </c>
      <c r="G25" s="282">
        <f t="shared" si="3"/>
        <v>21322481.721158504</v>
      </c>
    </row>
    <row r="26" spans="1:7" ht="15">
      <c r="A26" s="225"/>
      <c r="B26" s="282"/>
      <c r="C26" s="282"/>
      <c r="D26" s="282"/>
      <c r="E26" s="282"/>
      <c r="F26" s="282"/>
      <c r="G26" s="282"/>
    </row>
    <row r="27" spans="1:7" ht="15">
      <c r="A27" s="227" t="s">
        <v>489</v>
      </c>
      <c r="B27" s="282">
        <f>Projeções!D137-Projeções!D143-Projeções!D149-Projeções!D155</f>
        <v>1481965.22</v>
      </c>
      <c r="C27" s="282">
        <f>Projeções!E137-Projeções!E143-Projeções!E149-Projeções!E155</f>
        <v>681854.8999999999</v>
      </c>
      <c r="D27" s="282">
        <f>Projeções!F137-Projeções!F143-Projeções!F149-Projeções!F155</f>
        <v>3680500</v>
      </c>
      <c r="E27" s="282">
        <f>Projeções!G137-Projeções!G143-Projeções!G149-Projeções!G155</f>
        <v>3142595.262714169</v>
      </c>
      <c r="F27" s="282">
        <f>Projeções!H137-Projeções!H143-Projeções!H149-Projeções!H155</f>
        <v>2860106.2249412998</v>
      </c>
      <c r="G27" s="282">
        <f>Projeções!I137-Projeções!I143-Projeções!I149-Projeções!I155</f>
        <v>4222373.469831041</v>
      </c>
    </row>
    <row r="28" spans="1:7" ht="15">
      <c r="A28" s="228" t="s">
        <v>421</v>
      </c>
      <c r="B28" s="281">
        <f>Projeções!D145</f>
        <v>0</v>
      </c>
      <c r="C28" s="281">
        <f>Projeções!E145</f>
        <v>0</v>
      </c>
      <c r="D28" s="281">
        <f>Projeções!F145</f>
        <v>0</v>
      </c>
      <c r="E28" s="281">
        <f>Projeções!G145</f>
        <v>0</v>
      </c>
      <c r="F28" s="281">
        <f>Projeções!H145</f>
        <v>0</v>
      </c>
      <c r="G28" s="281">
        <f>Projeções!I145</f>
        <v>0</v>
      </c>
    </row>
    <row r="29" spans="1:7" ht="15">
      <c r="A29" s="228" t="s">
        <v>497</v>
      </c>
      <c r="B29" s="281"/>
      <c r="C29" s="281"/>
      <c r="D29" s="281"/>
      <c r="E29" s="281"/>
      <c r="F29" s="281"/>
      <c r="G29" s="281"/>
    </row>
    <row r="30" spans="1:7" ht="15">
      <c r="A30" s="228" t="s">
        <v>422</v>
      </c>
      <c r="B30" s="281"/>
      <c r="C30" s="281"/>
      <c r="D30" s="281"/>
      <c r="E30" s="281"/>
      <c r="F30" s="281"/>
      <c r="G30" s="281"/>
    </row>
    <row r="31" spans="1:7" ht="15">
      <c r="A31" s="228" t="s">
        <v>423</v>
      </c>
      <c r="B31" s="281">
        <f>Projeções!D150-Projeções!D155</f>
        <v>50000</v>
      </c>
      <c r="C31" s="281">
        <f>Projeções!E150-Projeções!E155</f>
        <v>0</v>
      </c>
      <c r="D31" s="281">
        <f>Projeções!F150-Projeções!F155</f>
        <v>0</v>
      </c>
      <c r="E31" s="281">
        <f>Projeções!G150-Projeções!G155</f>
        <v>19772.399063554793</v>
      </c>
      <c r="F31" s="281">
        <f>Projeções!H150-Projeções!H155</f>
        <v>20405.115833588545</v>
      </c>
      <c r="G31" s="281">
        <f>Projeções!I150-Projeções!I155</f>
        <v>21017.269308596202</v>
      </c>
    </row>
    <row r="32" spans="1:7" ht="15">
      <c r="A32" s="227" t="s">
        <v>428</v>
      </c>
      <c r="B32" s="282">
        <f aca="true" t="shared" si="4" ref="B32:G32">B27-B28-B29-B30-B31</f>
        <v>1431965.22</v>
      </c>
      <c r="C32" s="282">
        <f t="shared" si="4"/>
        <v>681854.8999999999</v>
      </c>
      <c r="D32" s="282">
        <f t="shared" si="4"/>
        <v>3680500</v>
      </c>
      <c r="E32" s="282">
        <f t="shared" si="4"/>
        <v>3122822.8636506144</v>
      </c>
      <c r="F32" s="282">
        <f t="shared" si="4"/>
        <v>2839701.1091077114</v>
      </c>
      <c r="G32" s="282">
        <f t="shared" si="4"/>
        <v>4201356.200522445</v>
      </c>
    </row>
    <row r="33" spans="1:7" ht="15">
      <c r="A33" s="230" t="s">
        <v>523</v>
      </c>
      <c r="B33" s="283">
        <f aca="true" t="shared" si="5" ref="B33:G33">B25+B32</f>
        <v>12728255.700000001</v>
      </c>
      <c r="C33" s="283">
        <f t="shared" si="5"/>
        <v>9255137.88</v>
      </c>
      <c r="D33" s="283">
        <f t="shared" si="5"/>
        <v>17028000</v>
      </c>
      <c r="E33" s="283">
        <f t="shared" si="5"/>
        <v>17814697.992451444</v>
      </c>
      <c r="F33" s="283">
        <f t="shared" si="5"/>
        <v>19568386.585721113</v>
      </c>
      <c r="G33" s="283">
        <f t="shared" si="5"/>
        <v>25523837.92168095</v>
      </c>
    </row>
    <row r="34" spans="1:7" ht="15">
      <c r="A34" s="342" t="s">
        <v>522</v>
      </c>
      <c r="B34" s="343"/>
      <c r="C34" s="343"/>
      <c r="D34" s="343"/>
      <c r="E34" s="283">
        <f>Projeções!G156+Projeções!G157</f>
        <v>215757.08596970513</v>
      </c>
      <c r="F34" s="283">
        <f>Projeções!H156+Projeções!H157</f>
        <v>4206758.415124927</v>
      </c>
      <c r="G34" s="283">
        <f>Projeções!I156+Projeções!I157</f>
        <v>479072.93361967057</v>
      </c>
    </row>
    <row r="35" spans="1:7" ht="15">
      <c r="A35" s="230" t="s">
        <v>524</v>
      </c>
      <c r="B35" s="343"/>
      <c r="C35" s="343"/>
      <c r="D35" s="343"/>
      <c r="E35" s="283">
        <f>E33+E34</f>
        <v>18030455.07842115</v>
      </c>
      <c r="F35" s="283">
        <f>F33+F34</f>
        <v>23775145.00084604</v>
      </c>
      <c r="G35" s="283">
        <f>G33+G34</f>
        <v>26002910.85530062</v>
      </c>
    </row>
    <row r="36" spans="1:7" ht="15">
      <c r="A36" s="244" t="s">
        <v>525</v>
      </c>
      <c r="B36" s="245">
        <f>B19-B33</f>
        <v>299415.45999999717</v>
      </c>
      <c r="C36" s="245">
        <f>C19-C33</f>
        <v>7380202.059999995</v>
      </c>
      <c r="D36" s="245">
        <f>D19-D33</f>
        <v>2582000</v>
      </c>
      <c r="E36" s="245">
        <f>E19-E35</f>
        <v>2349144.660502866</v>
      </c>
      <c r="F36" s="245">
        <f>F19-F35</f>
        <v>-414259.9969583936</v>
      </c>
      <c r="G36" s="245">
        <f>G19-G35</f>
        <v>-428152.9386877753</v>
      </c>
    </row>
    <row r="38" spans="1:7" ht="15">
      <c r="A38" s="424" t="s">
        <v>431</v>
      </c>
      <c r="B38" s="223">
        <f>B21</f>
        <v>2020</v>
      </c>
      <c r="C38" s="223">
        <f>B38+1</f>
        <v>2021</v>
      </c>
      <c r="D38" s="223">
        <f>C38+1</f>
        <v>2022</v>
      </c>
      <c r="E38" s="223">
        <f>D38+1</f>
        <v>2023</v>
      </c>
      <c r="F38" s="223">
        <f>E38+1</f>
        <v>2024</v>
      </c>
      <c r="G38" s="223">
        <f>F38+1</f>
        <v>2025</v>
      </c>
    </row>
    <row r="39" spans="1:7" ht="15.75" thickBot="1">
      <c r="A39" s="424"/>
      <c r="B39" s="223" t="s">
        <v>119</v>
      </c>
      <c r="C39" s="223" t="s">
        <v>119</v>
      </c>
      <c r="D39" s="224" t="s">
        <v>119</v>
      </c>
      <c r="E39" s="224" t="s">
        <v>394</v>
      </c>
      <c r="F39" s="224" t="s">
        <v>394</v>
      </c>
      <c r="G39" s="224" t="s">
        <v>394</v>
      </c>
    </row>
    <row r="40" spans="1:7" ht="30.75" thickBot="1">
      <c r="A40" s="231" t="s">
        <v>432</v>
      </c>
      <c r="B40" s="229"/>
      <c r="C40" s="229"/>
      <c r="D40" s="229"/>
      <c r="E40" s="281">
        <f>((B40+C40+D40)/3)*(1+Parâmetros!E21)</f>
        <v>0</v>
      </c>
      <c r="F40" s="281">
        <f>((C40+D40+E40)/3)*(1+Parâmetros!F21)</f>
        <v>0</v>
      </c>
      <c r="G40" s="281">
        <f>((D40+E40+F40)/3)*(1+Parâmetros!G21)</f>
        <v>0</v>
      </c>
    </row>
    <row r="41" spans="1:7" ht="30.75" thickBot="1">
      <c r="A41" s="232" t="s">
        <v>433</v>
      </c>
      <c r="B41" s="229">
        <v>0</v>
      </c>
      <c r="C41" s="229">
        <v>0</v>
      </c>
      <c r="D41" s="229">
        <v>0</v>
      </c>
      <c r="E41" s="281">
        <f>((B41+C41+D41)/3)*(1+Parâmetros!E21)</f>
        <v>0</v>
      </c>
      <c r="F41" s="281">
        <f>((C41+D41+E41)/3)*(1+Parâmetros!F21)</f>
        <v>0</v>
      </c>
      <c r="G41" s="281">
        <f>((D41+E41+F41)/3)*(1+Parâmetros!G21)</f>
        <v>0</v>
      </c>
    </row>
    <row r="42" spans="1:7" ht="30.75" thickBot="1">
      <c r="A42" s="232" t="s">
        <v>434</v>
      </c>
      <c r="B42" s="229">
        <v>0</v>
      </c>
      <c r="C42" s="229">
        <v>0</v>
      </c>
      <c r="D42" s="229">
        <v>0</v>
      </c>
      <c r="E42" s="281">
        <f>((B42+C42+D42)/3)*(1+Parâmetros!E21)</f>
        <v>0</v>
      </c>
      <c r="F42" s="281">
        <f>((C42+D42+E42)/3)*(1+Parâmetros!F21)</f>
        <v>0</v>
      </c>
      <c r="G42" s="281">
        <f>((D42+E42+F42)/3)*(1+Parâmetros!G21)</f>
        <v>0</v>
      </c>
    </row>
    <row r="43" spans="1:7" ht="30.75" thickBot="1">
      <c r="A43" s="232" t="s">
        <v>435</v>
      </c>
      <c r="B43" s="229">
        <v>0</v>
      </c>
      <c r="C43" s="229">
        <v>0</v>
      </c>
      <c r="D43" s="229">
        <v>0</v>
      </c>
      <c r="E43" s="281">
        <f>((B43+C43+D43)/3)*(1+Parâmetros!E21)</f>
        <v>0</v>
      </c>
      <c r="F43" s="281">
        <f>((C43+D43+E43)/3)*(1+Parâmetros!F21)</f>
        <v>0</v>
      </c>
      <c r="G43" s="281">
        <f>((D43+E43+F43)/3)*(1+Parâmetros!G21)</f>
        <v>0</v>
      </c>
    </row>
    <row r="44" spans="1:7" ht="30.75" thickBot="1">
      <c r="A44" s="232" t="s">
        <v>436</v>
      </c>
      <c r="B44" s="229">
        <v>0</v>
      </c>
      <c r="C44" s="229">
        <v>0</v>
      </c>
      <c r="D44" s="229">
        <v>0</v>
      </c>
      <c r="E44" s="281">
        <f>((B44+C44+D44)/3)*(1+Parâmetros!E21)</f>
        <v>0</v>
      </c>
      <c r="F44" s="281">
        <f>((C44+D44+E44)/3)*(1+Parâmetros!F21)</f>
        <v>0</v>
      </c>
      <c r="G44" s="281">
        <f>((D44+E44+F44)/3)*(1+Parâmetros!G21)</f>
        <v>0</v>
      </c>
    </row>
    <row r="45" spans="1:7" ht="30.75" thickBot="1">
      <c r="A45" s="232" t="s">
        <v>437</v>
      </c>
      <c r="B45" s="229">
        <v>0</v>
      </c>
      <c r="C45" s="229">
        <v>0</v>
      </c>
      <c r="D45" s="229">
        <v>0</v>
      </c>
      <c r="E45" s="281">
        <f>((B45+C45+D45)/3)*(1+Parâmetros!E21)</f>
        <v>0</v>
      </c>
      <c r="F45" s="281">
        <f>((C45+D45+E45)/3)*(1+Parâmetros!F21)</f>
        <v>0</v>
      </c>
      <c r="G45" s="281">
        <f>((D45+E45+F45)/3)*(1+Parâmetros!G21)</f>
        <v>0</v>
      </c>
    </row>
    <row r="46" spans="1:7" ht="30.75" thickBot="1">
      <c r="A46" s="232" t="s">
        <v>438</v>
      </c>
      <c r="B46" s="229">
        <v>0</v>
      </c>
      <c r="C46" s="229">
        <v>0</v>
      </c>
      <c r="D46" s="229">
        <v>0</v>
      </c>
      <c r="E46" s="281">
        <f>((B46+C46+D46)/3)*(1+Parâmetros!E21)</f>
        <v>0</v>
      </c>
      <c r="F46" s="281">
        <f>((C46+D46+E46)/3)*(1+Parâmetros!F21)</f>
        <v>0</v>
      </c>
      <c r="G46" s="281">
        <f>((D46+E46+F46)/3)*(1+Parâmetros!G21)</f>
        <v>0</v>
      </c>
    </row>
    <row r="47" spans="1:7" ht="30.75" thickBot="1">
      <c r="A47" s="232" t="s">
        <v>439</v>
      </c>
      <c r="B47" s="229">
        <v>0</v>
      </c>
      <c r="C47" s="229">
        <v>0</v>
      </c>
      <c r="D47" s="229">
        <v>0</v>
      </c>
      <c r="E47" s="281">
        <f>((B47+C47+D47)/3)*(1+Parâmetros!E21)</f>
        <v>0</v>
      </c>
      <c r="F47" s="281">
        <f>((C47+D47+E47)/3)*(1+Parâmetros!F21)</f>
        <v>0</v>
      </c>
      <c r="G47" s="281">
        <f>((D47+E47+F47)/3)*(1+Parâmetros!G21)</f>
        <v>0</v>
      </c>
    </row>
    <row r="48" spans="1:7" ht="30.75" thickBot="1">
      <c r="A48" s="232" t="s">
        <v>440</v>
      </c>
      <c r="B48" s="229">
        <v>0</v>
      </c>
      <c r="C48" s="229">
        <v>0</v>
      </c>
      <c r="D48" s="229">
        <v>0</v>
      </c>
      <c r="E48" s="281">
        <f>((B48+C48+D48)/3)*(1+Parâmetros!E21)</f>
        <v>0</v>
      </c>
      <c r="F48" s="281">
        <f>((C48+D48+E48)/3)*(1+Parâmetros!F21)</f>
        <v>0</v>
      </c>
      <c r="G48" s="281">
        <f>((D48+E48+F48)/3)*(1+Parâmetros!G21)</f>
        <v>0</v>
      </c>
    </row>
    <row r="49" spans="1:7" ht="30.75" thickBot="1">
      <c r="A49" s="232" t="s">
        <v>441</v>
      </c>
      <c r="B49" s="229">
        <v>0</v>
      </c>
      <c r="C49" s="229">
        <v>0</v>
      </c>
      <c r="D49" s="229">
        <v>0</v>
      </c>
      <c r="E49" s="281">
        <f>((B49+C49+D49)/3)*(1+Parâmetros!E21)</f>
        <v>0</v>
      </c>
      <c r="F49" s="281">
        <f>((C49+D49+E49)/3)*(1+Parâmetros!F21)</f>
        <v>0</v>
      </c>
      <c r="G49" s="281">
        <f>((D49+E49+F49)/3)*(1+Parâmetros!G21)</f>
        <v>0</v>
      </c>
    </row>
    <row r="50" spans="1:7" ht="30.75" thickBot="1">
      <c r="A50" s="232" t="s">
        <v>442</v>
      </c>
      <c r="B50" s="229">
        <v>0</v>
      </c>
      <c r="C50" s="229">
        <v>0</v>
      </c>
      <c r="D50" s="229">
        <v>0</v>
      </c>
      <c r="E50" s="281">
        <f>((B50+C50+D50)/3)*(1+Parâmetros!E21)</f>
        <v>0</v>
      </c>
      <c r="F50" s="281">
        <f>((C50+D50+E50)/3)*(1+Parâmetros!F21)</f>
        <v>0</v>
      </c>
      <c r="G50" s="281">
        <f>((D50+E50+F50)/3)*(1+Parâmetros!G21)</f>
        <v>0</v>
      </c>
    </row>
    <row r="51" spans="1:7" ht="30.75" thickBot="1">
      <c r="A51" s="232" t="s">
        <v>443</v>
      </c>
      <c r="B51" s="229">
        <v>0</v>
      </c>
      <c r="C51" s="229">
        <v>0</v>
      </c>
      <c r="D51" s="229">
        <v>0</v>
      </c>
      <c r="E51" s="281">
        <f>((B51+C51+D51)/3)*(1+Parâmetros!E21)</f>
        <v>0</v>
      </c>
      <c r="F51" s="281">
        <f>((C51+D51+E51)/3)*(1+Parâmetros!F21)</f>
        <v>0</v>
      </c>
      <c r="G51" s="281">
        <f>((D51+E51+F51)/3)*(1+Parâmetros!G21)</f>
        <v>0</v>
      </c>
    </row>
    <row r="52" spans="1:7" ht="30.75" thickBot="1">
      <c r="A52" s="232" t="s">
        <v>444</v>
      </c>
      <c r="B52" s="229">
        <v>0</v>
      </c>
      <c r="C52" s="229">
        <v>0</v>
      </c>
      <c r="D52" s="229">
        <v>0</v>
      </c>
      <c r="E52" s="281">
        <f>((B52+C52+D52)/3)*(1+Parâmetros!E21)</f>
        <v>0</v>
      </c>
      <c r="F52" s="281">
        <f>((C52+D52+E52)/3)*(1+Parâmetros!F21)</f>
        <v>0</v>
      </c>
      <c r="G52" s="281">
        <f>((D52+E52+F52)/3)*(1+Parâmetros!G21)</f>
        <v>0</v>
      </c>
    </row>
    <row r="53" spans="1:7" ht="30.75" thickBot="1">
      <c r="A53" s="232" t="s">
        <v>445</v>
      </c>
      <c r="B53" s="229">
        <v>0</v>
      </c>
      <c r="C53" s="229">
        <v>0</v>
      </c>
      <c r="D53" s="229">
        <v>0</v>
      </c>
      <c r="E53" s="281">
        <f>((B53+C53+D53)/3)*(1+Parâmetros!E21)</f>
        <v>0</v>
      </c>
      <c r="F53" s="281">
        <f>((C53+D53+E53)/3)*(1+Parâmetros!F21)</f>
        <v>0</v>
      </c>
      <c r="G53" s="281">
        <f>((D53+E53+F53)/3)*(1+Parâmetros!G21)</f>
        <v>0</v>
      </c>
    </row>
    <row r="54" spans="1:7" ht="30.75" thickBot="1">
      <c r="A54" s="232" t="s">
        <v>446</v>
      </c>
      <c r="B54" s="229">
        <v>0</v>
      </c>
      <c r="C54" s="229">
        <v>0</v>
      </c>
      <c r="D54" s="229">
        <v>0</v>
      </c>
      <c r="E54" s="281">
        <f>((B54+C54+D54)/3)*(1+Parâmetros!E21)</f>
        <v>0</v>
      </c>
      <c r="F54" s="281">
        <f>((C54+D54+E54)/3)*(1+Parâmetros!F21)</f>
        <v>0</v>
      </c>
      <c r="G54" s="281">
        <f>((D54+E54+F54)/3)*(1+Parâmetros!G21)</f>
        <v>0</v>
      </c>
    </row>
    <row r="55" spans="1:7" ht="15.75" thickBot="1">
      <c r="A55" s="232" t="s">
        <v>447</v>
      </c>
      <c r="B55" s="229">
        <v>0</v>
      </c>
      <c r="C55" s="229">
        <v>0</v>
      </c>
      <c r="D55" s="229">
        <v>0</v>
      </c>
      <c r="E55" s="281">
        <f>((B55+C55+D55)/3)*(1+Parâmetros!E21)</f>
        <v>0</v>
      </c>
      <c r="F55" s="281">
        <f>((C55+D55+E55)/3)*(1+Parâmetros!F21)</f>
        <v>0</v>
      </c>
      <c r="G55" s="281">
        <f>((D55+E55+F55)/3)*(1+Parâmetros!G21)</f>
        <v>0</v>
      </c>
    </row>
    <row r="56" spans="1:7" ht="15">
      <c r="A56" s="233" t="s">
        <v>448</v>
      </c>
      <c r="B56" s="229">
        <v>0</v>
      </c>
      <c r="C56" s="229">
        <v>0</v>
      </c>
      <c r="D56" s="229">
        <v>0</v>
      </c>
      <c r="E56" s="281">
        <f>((B56+C56+D56)/3)*(1+Parâmetros!E21)</f>
        <v>0</v>
      </c>
      <c r="F56" s="281">
        <f>((C56+D56+E56)/3)*(1+Parâmetros!F21)</f>
        <v>0</v>
      </c>
      <c r="G56" s="281">
        <f>((D56+E56+F56)/3)*(1+Parâmetros!G21)</f>
        <v>0</v>
      </c>
    </row>
    <row r="57" spans="1:7" ht="15">
      <c r="A57" s="240" t="s">
        <v>449</v>
      </c>
      <c r="B57" s="241">
        <f aca="true" t="shared" si="6" ref="B57:G57">SUM(B40:B56)</f>
        <v>0</v>
      </c>
      <c r="C57" s="241">
        <f t="shared" si="6"/>
        <v>0</v>
      </c>
      <c r="D57" s="241">
        <f t="shared" si="6"/>
        <v>0</v>
      </c>
      <c r="E57" s="241">
        <f t="shared" si="6"/>
        <v>0</v>
      </c>
      <c r="F57" s="241">
        <f t="shared" si="6"/>
        <v>0</v>
      </c>
      <c r="G57" s="241">
        <f t="shared" si="6"/>
        <v>0</v>
      </c>
    </row>
    <row r="59" spans="1:7" ht="15">
      <c r="A59" s="424" t="s">
        <v>450</v>
      </c>
      <c r="B59" s="223">
        <f>B38</f>
        <v>2020</v>
      </c>
      <c r="C59" s="223">
        <f>B59+1</f>
        <v>2021</v>
      </c>
      <c r="D59" s="223">
        <f>C59+1</f>
        <v>2022</v>
      </c>
      <c r="E59" s="223">
        <f>D59+1</f>
        <v>2023</v>
      </c>
      <c r="F59" s="223">
        <f>E59+1</f>
        <v>2024</v>
      </c>
      <c r="G59" s="223">
        <f>F59+1</f>
        <v>2025</v>
      </c>
    </row>
    <row r="60" spans="1:7" ht="15.75" thickBot="1">
      <c r="A60" s="424"/>
      <c r="B60" s="223" t="s">
        <v>119</v>
      </c>
      <c r="C60" s="223" t="s">
        <v>119</v>
      </c>
      <c r="D60" s="224" t="s">
        <v>119</v>
      </c>
      <c r="E60" s="224" t="s">
        <v>394</v>
      </c>
      <c r="F60" s="224" t="s">
        <v>394</v>
      </c>
      <c r="G60" s="224" t="s">
        <v>394</v>
      </c>
    </row>
    <row r="61" spans="1:7" ht="30.75" thickBot="1">
      <c r="A61" s="242" t="s">
        <v>452</v>
      </c>
      <c r="B61" s="229"/>
      <c r="C61" s="229"/>
      <c r="D61" s="229"/>
      <c r="E61" s="281">
        <f>((B61+C61+D61)/3)*(1+Parâmetros!E21)</f>
        <v>0</v>
      </c>
      <c r="F61" s="281">
        <f>((C61+D61+E61)/3)*(1+Parâmetros!F21)</f>
        <v>0</v>
      </c>
      <c r="G61" s="281">
        <f>((D61+E61+F61)/3)*(1+Parâmetros!G21)</f>
        <v>0</v>
      </c>
    </row>
    <row r="62" spans="1:7" ht="30.75" thickBot="1">
      <c r="A62" s="243" t="s">
        <v>453</v>
      </c>
      <c r="B62" s="229">
        <v>0</v>
      </c>
      <c r="C62" s="229">
        <v>0</v>
      </c>
      <c r="D62" s="229">
        <v>0</v>
      </c>
      <c r="E62" s="281">
        <f>((B62+C62+D62)/3)*(1+Parâmetros!E21)</f>
        <v>0</v>
      </c>
      <c r="F62" s="281">
        <f>((C62+D62+E62)/3)*(1+Parâmetros!F21)</f>
        <v>0</v>
      </c>
      <c r="G62" s="281">
        <f>((D62+E62+F62)/3)*(1+Parâmetros!G21)</f>
        <v>0</v>
      </c>
    </row>
    <row r="63" spans="1:7" ht="30.75" thickBot="1">
      <c r="A63" s="243" t="s">
        <v>454</v>
      </c>
      <c r="B63" s="229">
        <v>0</v>
      </c>
      <c r="C63" s="229">
        <v>0</v>
      </c>
      <c r="D63" s="229">
        <v>0</v>
      </c>
      <c r="E63" s="281">
        <f>((B63+C63+D63)/3)*(1+Parâmetros!E21)</f>
        <v>0</v>
      </c>
      <c r="F63" s="281">
        <f>((C63+D63+E63)/3)*(1+Parâmetros!F21)</f>
        <v>0</v>
      </c>
      <c r="G63" s="281">
        <f>((D63+E63+F63)/3)*(1+Parâmetros!G21)</f>
        <v>0</v>
      </c>
    </row>
    <row r="64" spans="1:7" ht="30.75" thickBot="1">
      <c r="A64" s="243" t="s">
        <v>455</v>
      </c>
      <c r="B64" s="229">
        <v>0</v>
      </c>
      <c r="C64" s="229">
        <v>0</v>
      </c>
      <c r="D64" s="229">
        <v>0</v>
      </c>
      <c r="E64" s="281">
        <f>((B64+C64+D64)/3)*(1+Parâmetros!E21)</f>
        <v>0</v>
      </c>
      <c r="F64" s="281">
        <f>((C64+D64+E64)/3)*(1+Parâmetros!F21)</f>
        <v>0</v>
      </c>
      <c r="G64" s="281">
        <f>((D64+E64+F64)/3)*(1+Parâmetros!G21)</f>
        <v>0</v>
      </c>
    </row>
    <row r="65" spans="1:7" ht="30.75" thickBot="1">
      <c r="A65" s="243" t="s">
        <v>456</v>
      </c>
      <c r="B65" s="229">
        <v>0</v>
      </c>
      <c r="C65" s="229">
        <v>0</v>
      </c>
      <c r="D65" s="229">
        <v>0</v>
      </c>
      <c r="E65" s="281">
        <f>((B65+C65+D65)/3)*(1+Parâmetros!E21)</f>
        <v>0</v>
      </c>
      <c r="F65" s="281">
        <f>((C65+D65+E65)/3)*(1+Parâmetros!F21)</f>
        <v>0</v>
      </c>
      <c r="G65" s="281">
        <f>((D65+E65+F65)/3)*(1+Parâmetros!G21)</f>
        <v>0</v>
      </c>
    </row>
    <row r="66" spans="1:7" ht="15.75" thickBot="1">
      <c r="A66" s="243" t="s">
        <v>457</v>
      </c>
      <c r="B66" s="229">
        <v>0</v>
      </c>
      <c r="C66" s="229">
        <v>0</v>
      </c>
      <c r="D66" s="229">
        <v>0</v>
      </c>
      <c r="E66" s="281">
        <f>((B66+C66+D66)/3)*(1+Parâmetros!E21)</f>
        <v>0</v>
      </c>
      <c r="F66" s="281">
        <f>((C66+D66+E66)/3)*(1+Parâmetros!F21)</f>
        <v>0</v>
      </c>
      <c r="G66" s="281">
        <f>((D66+E66+F66)/3)*(1+Parâmetros!G21)</f>
        <v>0</v>
      </c>
    </row>
    <row r="67" spans="1:7" ht="30.75" thickBot="1">
      <c r="A67" s="243" t="s">
        <v>458</v>
      </c>
      <c r="B67" s="229">
        <v>0</v>
      </c>
      <c r="C67" s="229">
        <v>0</v>
      </c>
      <c r="D67" s="229">
        <v>0</v>
      </c>
      <c r="E67" s="281">
        <f>((B67+C67+D67)/3)*(1+Parâmetros!E21)</f>
        <v>0</v>
      </c>
      <c r="F67" s="281">
        <f>((C67+D67+E67)/3)*(1+Parâmetros!F21)</f>
        <v>0</v>
      </c>
      <c r="G67" s="281">
        <f>((D67+E67+F67)/3)*(1+Parâmetros!G21)</f>
        <v>0</v>
      </c>
    </row>
    <row r="68" spans="1:7" ht="30.75" thickBot="1">
      <c r="A68" s="243" t="s">
        <v>459</v>
      </c>
      <c r="B68" s="229">
        <v>0</v>
      </c>
      <c r="C68" s="229">
        <v>0</v>
      </c>
      <c r="D68" s="229">
        <v>0</v>
      </c>
      <c r="E68" s="281">
        <f>((B68+C68+D68)/3)*(1+Parâmetros!E21)</f>
        <v>0</v>
      </c>
      <c r="F68" s="281">
        <f>((C68+D68+E68)/3)*(1+Parâmetros!F21)</f>
        <v>0</v>
      </c>
      <c r="G68" s="281">
        <f>((D68+E68+F68)/3)*(1+Parâmetros!G21)</f>
        <v>0</v>
      </c>
    </row>
    <row r="69" spans="1:7" ht="30.75" thickBot="1">
      <c r="A69" s="243" t="s">
        <v>460</v>
      </c>
      <c r="B69" s="229">
        <v>0</v>
      </c>
      <c r="C69" s="229">
        <v>0</v>
      </c>
      <c r="D69" s="229">
        <v>0</v>
      </c>
      <c r="E69" s="281">
        <f>((B69+C69+D69)/3)*(1+Parâmetros!E21)</f>
        <v>0</v>
      </c>
      <c r="F69" s="281">
        <f>((C69+D69+E69)/3)*(1+Parâmetros!F21)</f>
        <v>0</v>
      </c>
      <c r="G69" s="281">
        <f>((D69+E69+F69)/3)*(1+Parâmetros!G21)</f>
        <v>0</v>
      </c>
    </row>
    <row r="70" spans="1:7" ht="30.75" thickBot="1">
      <c r="A70" s="243" t="s">
        <v>461</v>
      </c>
      <c r="B70" s="229">
        <v>0</v>
      </c>
      <c r="C70" s="229">
        <v>0</v>
      </c>
      <c r="D70" s="229">
        <v>0</v>
      </c>
      <c r="E70" s="281">
        <f>((B70+C70+D70)/3)*(1+Parâmetros!E21)</f>
        <v>0</v>
      </c>
      <c r="F70" s="281">
        <f>((C70+D70+E70)/3)*(1+Parâmetros!F21)</f>
        <v>0</v>
      </c>
      <c r="G70" s="281">
        <f>((D70+E70+F70)/3)*(1+Parâmetros!G21)</f>
        <v>0</v>
      </c>
    </row>
    <row r="71" spans="1:7" ht="30.75" thickBot="1">
      <c r="A71" s="243" t="s">
        <v>462</v>
      </c>
      <c r="B71" s="229">
        <v>0</v>
      </c>
      <c r="C71" s="229">
        <v>0</v>
      </c>
      <c r="D71" s="229">
        <v>0</v>
      </c>
      <c r="E71" s="281">
        <f>((B71+C71+D71)/3)*(1+Parâmetros!E21)</f>
        <v>0</v>
      </c>
      <c r="F71" s="281">
        <f>((C71+D71+E71)/3)*(1+Parâmetros!F21)</f>
        <v>0</v>
      </c>
      <c r="G71" s="281">
        <f>((D71+E71+F71)/3)*(1+Parâmetros!G21)</f>
        <v>0</v>
      </c>
    </row>
    <row r="72" spans="1:7" ht="30.75" thickBot="1">
      <c r="A72" s="243" t="s">
        <v>463</v>
      </c>
      <c r="B72" s="229">
        <v>0</v>
      </c>
      <c r="C72" s="229">
        <v>0</v>
      </c>
      <c r="D72" s="229">
        <v>0</v>
      </c>
      <c r="E72" s="281">
        <f>((B72+C72+D72)/3)*(1+Parâmetros!E21)</f>
        <v>0</v>
      </c>
      <c r="F72" s="281">
        <f>((C72+D72+E72)/3)*(1+Parâmetros!F21)</f>
        <v>0</v>
      </c>
      <c r="G72" s="281">
        <f>((D72+E72+F72)/3)*(1+Parâmetros!G21)</f>
        <v>0</v>
      </c>
    </row>
    <row r="73" spans="1:7" ht="30.75" thickBot="1">
      <c r="A73" s="243" t="s">
        <v>464</v>
      </c>
      <c r="B73" s="229">
        <v>0</v>
      </c>
      <c r="C73" s="229">
        <v>0</v>
      </c>
      <c r="D73" s="229">
        <v>0</v>
      </c>
      <c r="E73" s="281">
        <f>((B73+C73+D73)/3)*(1+Parâmetros!E21)</f>
        <v>0</v>
      </c>
      <c r="F73" s="281">
        <f>((C73+D73+E73)/3)*(1+Parâmetros!F21)</f>
        <v>0</v>
      </c>
      <c r="G73" s="281">
        <f>((D73+E73+F73)/3)*(1+Parâmetros!G21)</f>
        <v>0</v>
      </c>
    </row>
    <row r="74" spans="1:7" ht="30.75" thickBot="1">
      <c r="A74" s="243" t="s">
        <v>465</v>
      </c>
      <c r="B74" s="229">
        <v>0</v>
      </c>
      <c r="C74" s="229">
        <v>0</v>
      </c>
      <c r="D74" s="229">
        <v>0</v>
      </c>
      <c r="E74" s="281">
        <f>((B74+C74+D74)/3)*(1+Parâmetros!E21)</f>
        <v>0</v>
      </c>
      <c r="F74" s="281">
        <f>((C74+D74+E74)/3)*(1+Parâmetros!F21)</f>
        <v>0</v>
      </c>
      <c r="G74" s="281">
        <f>((D74+E74+F74)/3)*(1+Parâmetros!G21)</f>
        <v>0</v>
      </c>
    </row>
    <row r="75" spans="1:7" ht="30.75" thickBot="1">
      <c r="A75" s="243" t="s">
        <v>466</v>
      </c>
      <c r="B75" s="229">
        <v>0</v>
      </c>
      <c r="C75" s="229">
        <v>0</v>
      </c>
      <c r="D75" s="229">
        <v>0</v>
      </c>
      <c r="E75" s="281">
        <f>((B75+C75+D75)/3)*(1+Parâmetros!E21)</f>
        <v>0</v>
      </c>
      <c r="F75" s="281">
        <f>((C75+D75+E75)/3)*(1+Parâmetros!F21)</f>
        <v>0</v>
      </c>
      <c r="G75" s="281">
        <f>((D75+E75+F75)/3)*(1+Parâmetros!G21)</f>
        <v>0</v>
      </c>
    </row>
    <row r="76" spans="1:7" ht="30.75" thickBot="1">
      <c r="A76" s="243" t="s">
        <v>467</v>
      </c>
      <c r="B76" s="229">
        <v>0</v>
      </c>
      <c r="C76" s="229">
        <v>0</v>
      </c>
      <c r="D76" s="229">
        <v>0</v>
      </c>
      <c r="E76" s="281">
        <f>((B76+C76+D76)/3)*(1+Parâmetros!E21)</f>
        <v>0</v>
      </c>
      <c r="F76" s="281">
        <f>((C76+D76+E76)/3)*(1+Parâmetros!F21)</f>
        <v>0</v>
      </c>
      <c r="G76" s="281">
        <f>((D76+E76+F76)/3)*(1+Parâmetros!G21)</f>
        <v>0</v>
      </c>
    </row>
    <row r="77" spans="1:7" ht="30.75" thickBot="1">
      <c r="A77" s="243" t="s">
        <v>468</v>
      </c>
      <c r="B77" s="229">
        <v>0</v>
      </c>
      <c r="C77" s="229">
        <v>0</v>
      </c>
      <c r="D77" s="229">
        <v>0</v>
      </c>
      <c r="E77" s="281">
        <f>((B77+C77+D77)/3)*(1+Parâmetros!E21)</f>
        <v>0</v>
      </c>
      <c r="F77" s="281">
        <f>((C77+D77+E77)/3)*(1+Parâmetros!F21)</f>
        <v>0</v>
      </c>
      <c r="G77" s="281">
        <f>((D77+E77+F77)/3)*(1+Parâmetros!G21)</f>
        <v>0</v>
      </c>
    </row>
    <row r="78" spans="1:7" ht="15">
      <c r="A78" s="240" t="s">
        <v>451</v>
      </c>
      <c r="B78" s="372">
        <f aca="true" t="shared" si="7" ref="B78:G78">SUM(B61:B77)</f>
        <v>0</v>
      </c>
      <c r="C78" s="372">
        <f t="shared" si="7"/>
        <v>0</v>
      </c>
      <c r="D78" s="372">
        <f t="shared" si="7"/>
        <v>0</v>
      </c>
      <c r="E78" s="372">
        <f t="shared" si="7"/>
        <v>0</v>
      </c>
      <c r="F78" s="372">
        <f t="shared" si="7"/>
        <v>0</v>
      </c>
      <c r="G78" s="372">
        <f t="shared" si="7"/>
        <v>0</v>
      </c>
    </row>
    <row r="80" spans="1:7" ht="15">
      <c r="A80" s="244" t="s">
        <v>469</v>
      </c>
      <c r="B80" s="245">
        <f aca="true" t="shared" si="8" ref="B80:G80">B36+B57-B78</f>
        <v>299415.45999999717</v>
      </c>
      <c r="C80" s="245">
        <f t="shared" si="8"/>
        <v>7380202.059999995</v>
      </c>
      <c r="D80" s="245">
        <f t="shared" si="8"/>
        <v>2582000</v>
      </c>
      <c r="E80" s="245">
        <f t="shared" si="8"/>
        <v>2349144.660502866</v>
      </c>
      <c r="F80" s="245">
        <f t="shared" si="8"/>
        <v>-414259.9969583936</v>
      </c>
      <c r="G80" s="245">
        <f t="shared" si="8"/>
        <v>-428152.9386877753</v>
      </c>
    </row>
  </sheetData>
  <sheetProtection/>
  <mergeCells count="7">
    <mergeCell ref="A59:A60"/>
    <mergeCell ref="A1:H1"/>
    <mergeCell ref="A2:H2"/>
    <mergeCell ref="A3:H3"/>
    <mergeCell ref="A5:A6"/>
    <mergeCell ref="A21:A22"/>
    <mergeCell ref="A38:A39"/>
  </mergeCells>
  <printOptions/>
  <pageMargins left="0.03937007874015748" right="0.2362204724409449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3">
      <selection activeCell="J40" sqref="J40"/>
    </sheetView>
  </sheetViews>
  <sheetFormatPr defaultColWidth="9.140625" defaultRowHeight="12.75"/>
  <cols>
    <col min="1" max="1" width="48.140625" style="351" customWidth="1"/>
    <col min="2" max="2" width="15.421875" style="351" customWidth="1"/>
    <col min="3" max="3" width="16.7109375" style="351" customWidth="1"/>
    <col min="4" max="4" width="9.421875" style="351" customWidth="1"/>
    <col min="5" max="5" width="10.28125" style="351" customWidth="1"/>
    <col min="6" max="6" width="18.28125" style="351" customWidth="1"/>
    <col min="7" max="7" width="15.28125" style="351" customWidth="1"/>
    <col min="8" max="9" width="10.7109375" style="351" customWidth="1"/>
    <col min="10" max="10" width="15.57421875" style="351" customWidth="1"/>
    <col min="11" max="11" width="14.57421875" style="351" customWidth="1"/>
    <col min="12" max="12" width="10.57421875" style="351" customWidth="1"/>
    <col min="13" max="13" width="10.00390625" style="351" customWidth="1"/>
    <col min="14" max="16384" width="9.140625" style="351" customWidth="1"/>
  </cols>
  <sheetData>
    <row r="1" spans="1:13" ht="15">
      <c r="A1" s="439" t="str">
        <f>Parâmetros!$A$7</f>
        <v>Município de :SANTA TEREZA/RS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1"/>
      <c r="M1" s="353"/>
    </row>
    <row r="2" spans="1:13" ht="15">
      <c r="A2" s="442" t="str">
        <f>Parâmetros!$A$8</f>
        <v>LEI DE DIRETRIZES ORÇAMENTÁRIAS  PARA 2023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1"/>
      <c r="M2" s="353"/>
    </row>
    <row r="3" spans="1:13" ht="15">
      <c r="A3" s="442" t="s">
        <v>137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1"/>
      <c r="M3" s="353"/>
    </row>
    <row r="4" spans="1:13" ht="15">
      <c r="A4" s="443" t="s">
        <v>535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5"/>
      <c r="M4" s="353"/>
    </row>
    <row r="5" spans="1:13" ht="15">
      <c r="A5" s="442" t="s">
        <v>558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1"/>
      <c r="M5" s="353"/>
    </row>
    <row r="6" spans="1:13" ht="11.25" customHeight="1">
      <c r="A6" s="442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1"/>
      <c r="M6" s="353"/>
    </row>
    <row r="7" spans="1:13" ht="15">
      <c r="A7" s="446" t="s">
        <v>387</v>
      </c>
      <c r="B7" s="447"/>
      <c r="C7" s="447"/>
      <c r="D7" s="447"/>
      <c r="E7" s="447"/>
      <c r="F7" s="447"/>
      <c r="G7" s="447"/>
      <c r="H7" s="448"/>
      <c r="I7" s="354"/>
      <c r="J7" s="449">
        <v>1</v>
      </c>
      <c r="K7" s="450"/>
      <c r="L7" s="450"/>
      <c r="M7" s="450"/>
    </row>
    <row r="8" spans="1:13" s="352" customFormat="1" ht="15.75" customHeight="1">
      <c r="A8" s="429" t="s">
        <v>56</v>
      </c>
      <c r="B8" s="432">
        <f>Parâmetros!$E$10</f>
        <v>2023</v>
      </c>
      <c r="C8" s="433"/>
      <c r="D8" s="433"/>
      <c r="E8" s="434"/>
      <c r="F8" s="432">
        <f>B8+1</f>
        <v>2024</v>
      </c>
      <c r="G8" s="433"/>
      <c r="H8" s="433"/>
      <c r="I8" s="434"/>
      <c r="J8" s="432">
        <f>F8+1</f>
        <v>2025</v>
      </c>
      <c r="K8" s="433"/>
      <c r="L8" s="433"/>
      <c r="M8" s="433"/>
    </row>
    <row r="9" spans="1:13" ht="15">
      <c r="A9" s="430"/>
      <c r="B9" s="355" t="s">
        <v>57</v>
      </c>
      <c r="C9" s="356" t="s">
        <v>57</v>
      </c>
      <c r="D9" s="356" t="s">
        <v>58</v>
      </c>
      <c r="E9" s="356" t="s">
        <v>350</v>
      </c>
      <c r="F9" s="356" t="s">
        <v>57</v>
      </c>
      <c r="G9" s="356" t="s">
        <v>57</v>
      </c>
      <c r="H9" s="356" t="s">
        <v>58</v>
      </c>
      <c r="I9" s="356" t="s">
        <v>350</v>
      </c>
      <c r="J9" s="356" t="s">
        <v>57</v>
      </c>
      <c r="K9" s="356" t="s">
        <v>57</v>
      </c>
      <c r="L9" s="357" t="s">
        <v>58</v>
      </c>
      <c r="M9" s="374" t="s">
        <v>350</v>
      </c>
    </row>
    <row r="10" spans="1:13" ht="18.75" customHeight="1">
      <c r="A10" s="430"/>
      <c r="B10" s="358" t="s">
        <v>59</v>
      </c>
      <c r="C10" s="359" t="s">
        <v>60</v>
      </c>
      <c r="D10" s="359" t="s">
        <v>61</v>
      </c>
      <c r="E10" s="359" t="s">
        <v>536</v>
      </c>
      <c r="F10" s="359" t="s">
        <v>59</v>
      </c>
      <c r="G10" s="359" t="s">
        <v>60</v>
      </c>
      <c r="H10" s="359" t="s">
        <v>62</v>
      </c>
      <c r="I10" s="359" t="s">
        <v>537</v>
      </c>
      <c r="J10" s="359" t="s">
        <v>59</v>
      </c>
      <c r="K10" s="359" t="s">
        <v>60</v>
      </c>
      <c r="L10" s="358" t="s">
        <v>63</v>
      </c>
      <c r="M10" s="375" t="s">
        <v>538</v>
      </c>
    </row>
    <row r="11" spans="1:13" ht="15">
      <c r="A11" s="431"/>
      <c r="B11" s="360" t="s">
        <v>64</v>
      </c>
      <c r="C11" s="361"/>
      <c r="D11" s="362" t="s">
        <v>65</v>
      </c>
      <c r="E11" s="362" t="s">
        <v>65</v>
      </c>
      <c r="F11" s="362" t="s">
        <v>66</v>
      </c>
      <c r="G11" s="361"/>
      <c r="H11" s="362" t="s">
        <v>65</v>
      </c>
      <c r="I11" s="362" t="s">
        <v>65</v>
      </c>
      <c r="J11" s="362" t="s">
        <v>67</v>
      </c>
      <c r="K11" s="361"/>
      <c r="L11" s="363" t="s">
        <v>65</v>
      </c>
      <c r="M11" s="374" t="s">
        <v>65</v>
      </c>
    </row>
    <row r="12" spans="1:13" ht="15" customHeight="1">
      <c r="A12" s="364" t="s">
        <v>539</v>
      </c>
      <c r="B12" s="378">
        <f>'RPrim-Nom'!E7+'RPrim-Nom'!E13</f>
        <v>20800227.477484707</v>
      </c>
      <c r="C12" s="378">
        <f>B12/(1+Parâmetros!E11)</f>
        <v>19981006.222367637</v>
      </c>
      <c r="D12" s="435" t="s">
        <v>534</v>
      </c>
      <c r="E12" s="373">
        <f>B12/RCL!B13</f>
        <v>0.8113949043228577</v>
      </c>
      <c r="F12" s="378">
        <f>'RPrim-Nom'!F7+'RPrim-Nom'!F13</f>
        <v>23795550.116679627</v>
      </c>
      <c r="G12" s="213">
        <f>F12/((1+Parâmetros!E11)*(1+Parâmetros!F11))</f>
        <v>22149571.182933476</v>
      </c>
      <c r="H12" s="435" t="s">
        <v>534</v>
      </c>
      <c r="I12" s="373">
        <f>F12/RCL!C13</f>
        <v>0.803354371944957</v>
      </c>
      <c r="J12" s="378">
        <f>'RPrim-Nom'!G7+'RPrim-Nom'!G13</f>
        <v>26023928.124609217</v>
      </c>
      <c r="K12" s="213">
        <f>J12/((1+Parâmetros!E11)*(1+Parâmetros!F11)*(1+Parâmetros!G11))</f>
        <v>23518260.65011182</v>
      </c>
      <c r="L12" s="435" t="s">
        <v>534</v>
      </c>
      <c r="M12" s="373">
        <f>J12/RCL!D13</f>
        <v>0.8025754163417189</v>
      </c>
    </row>
    <row r="13" spans="1:13" ht="15">
      <c r="A13" s="364" t="s">
        <v>540</v>
      </c>
      <c r="B13" s="378">
        <f>B14+B19</f>
        <v>20379599.738924015</v>
      </c>
      <c r="C13" s="378">
        <f>B13/(1+Parâmetros!E11)</f>
        <v>19576944.99416332</v>
      </c>
      <c r="D13" s="436"/>
      <c r="E13" s="373">
        <f>B13/RCL!B13</f>
        <v>0.7949866605161767</v>
      </c>
      <c r="F13" s="378">
        <f>F14+F19</f>
        <v>23360885.003887646</v>
      </c>
      <c r="G13" s="213">
        <f>F13/((1+Parâmetros!E11)*(1+Parâmetros!F11))</f>
        <v>21744972.600033928</v>
      </c>
      <c r="H13" s="436"/>
      <c r="I13" s="373">
        <f>F13/RCL!C13</f>
        <v>0.788679774510514</v>
      </c>
      <c r="J13" s="378">
        <f>J14+J19</f>
        <v>25574757.916612845</v>
      </c>
      <c r="K13" s="213">
        <f>J13/((1+Parâmetros!E11)*(1+Parâmetros!F11)*(1+Parâmetros!G11))</f>
        <v>23112337.993956994</v>
      </c>
      <c r="L13" s="436"/>
      <c r="M13" s="373">
        <f>J13/RCL!D13</f>
        <v>0.7887230507432262</v>
      </c>
    </row>
    <row r="14" spans="1:13" ht="15">
      <c r="A14" s="365" t="s">
        <v>541</v>
      </c>
      <c r="B14" s="378">
        <f>'RPrim-Nom'!E11</f>
        <v>19063626.17883922</v>
      </c>
      <c r="C14" s="378">
        <f>B14/(1+Parâmetros!E11)</f>
        <v>18312801.324533354</v>
      </c>
      <c r="D14" s="436"/>
      <c r="E14" s="373">
        <f>B14/RCL!B13</f>
        <v>0.7436519218921771</v>
      </c>
      <c r="F14" s="378">
        <f>'RPrim-Nom'!F11</f>
        <v>21975715.86728111</v>
      </c>
      <c r="G14" s="213">
        <f>F14/((1+Parâmetros!E11)*(1+Parâmetros!F11))</f>
        <v>20455617.983678028</v>
      </c>
      <c r="H14" s="436"/>
      <c r="I14" s="373">
        <f>F14/RCL!C13</f>
        <v>0.7419154981512937</v>
      </c>
      <c r="J14" s="378">
        <f>'RPrim-Nom'!G11</f>
        <v>24119578.81152557</v>
      </c>
      <c r="K14" s="213">
        <f>J14/((1+Parâmetros!E11)*(1+Parâmetros!F11)*(1+Parâmetros!G11))</f>
        <v>21797268.211940642</v>
      </c>
      <c r="L14" s="436"/>
      <c r="M14" s="373">
        <f>J14/RCL!D13</f>
        <v>0.7438454684456949</v>
      </c>
    </row>
    <row r="15" spans="1:13" ht="15">
      <c r="A15" s="366" t="s">
        <v>542</v>
      </c>
      <c r="B15" s="378">
        <f>Projeções!G9+Projeções!G105</f>
        <v>1867071.7707888854</v>
      </c>
      <c r="C15" s="378">
        <f>B15/(1+Parâmetros!E11)</f>
        <v>1793536.7634859611</v>
      </c>
      <c r="D15" s="436"/>
      <c r="E15" s="373">
        <f>B15/RCL!B13</f>
        <v>0.07283249774373868</v>
      </c>
      <c r="F15" s="378">
        <f>Projeções!H9+Projeções!H105</f>
        <v>2180305.638408315</v>
      </c>
      <c r="G15" s="213">
        <f>F15/((1+Parâmetros!E11)*(1+Parâmetros!F11))</f>
        <v>2029490.1652483777</v>
      </c>
      <c r="H15" s="436"/>
      <c r="I15" s="373">
        <f>F15/RCL!C13</f>
        <v>0.07360863935496055</v>
      </c>
      <c r="J15" s="378">
        <f>Projeções!I9+Projeções!I105</f>
        <v>2717446.066883177</v>
      </c>
      <c r="K15" s="213">
        <f>J15/((1+Parâmetros!E11)*(1+Parâmetros!F11)*(1+Parâmetros!G11))</f>
        <v>2455801.6221672697</v>
      </c>
      <c r="L15" s="436"/>
      <c r="M15" s="373">
        <f>J15/RCL!D13</f>
        <v>0.08380577282845082</v>
      </c>
    </row>
    <row r="16" spans="1:13" ht="15">
      <c r="A16" s="367" t="s">
        <v>543</v>
      </c>
      <c r="B16" s="378">
        <f>Projeções!G15</f>
        <v>42213.525580783484</v>
      </c>
      <c r="C16" s="378">
        <f>B16/(1+Parâmetros!E11)</f>
        <v>40550.93715733284</v>
      </c>
      <c r="D16" s="436"/>
      <c r="E16" s="373">
        <f>B16/RCL!B13</f>
        <v>0.0016467050462225167</v>
      </c>
      <c r="F16" s="378">
        <f>Projeções!H15</f>
        <v>44435.645567355925</v>
      </c>
      <c r="G16" s="213">
        <f>F16/((1+Parâmetros!E11)*(1+Parâmetros!F11))</f>
        <v>41361.955900479494</v>
      </c>
      <c r="H16" s="436"/>
      <c r="I16" s="373">
        <f>F16/RCL!C13</f>
        <v>0.0015001783930899547</v>
      </c>
      <c r="J16" s="378">
        <f>Projeções!I15</f>
        <v>46684.089233064136</v>
      </c>
      <c r="K16" s="213">
        <f>J16/((1+Parâmetros!E11)*(1+Parâmetros!F11)*(1+Parâmetros!G11))</f>
        <v>42189.19501848908</v>
      </c>
      <c r="L16" s="436"/>
      <c r="M16" s="373">
        <f>J16/RCL!D13</f>
        <v>0.001439732778747176</v>
      </c>
    </row>
    <row r="17" spans="1:13" ht="15">
      <c r="A17" s="366" t="s">
        <v>544</v>
      </c>
      <c r="B17" s="378">
        <f>Projeções!G39+Projeções!G106</f>
        <v>17256426.612487245</v>
      </c>
      <c r="C17" s="378">
        <f>B17/(1+Parâmetros!E11)</f>
        <v>16576778.686347019</v>
      </c>
      <c r="D17" s="436"/>
      <c r="E17" s="373">
        <f>B17/RCL!B13</f>
        <v>0.6731549756054247</v>
      </c>
      <c r="F17" s="378">
        <f>Projeções!H39+Projeções!H106</f>
        <v>19854387.63118782</v>
      </c>
      <c r="G17" s="213">
        <f>F17/((1+Parâmetros!E11)*(1+Parâmetros!F11))</f>
        <v>18481025.652871624</v>
      </c>
      <c r="H17" s="436"/>
      <c r="I17" s="373">
        <f>F17/RCL!C13</f>
        <v>0.6702979770416945</v>
      </c>
      <c r="J17" s="378">
        <f>Projeções!I39+Projeções!I106</f>
        <v>21459926.534302205</v>
      </c>
      <c r="K17" s="213">
        <f>J17/((1+Parâmetros!E11)*(1+Parâmetros!F11)*(1+Parâmetros!G11))</f>
        <v>19393695.807540536</v>
      </c>
      <c r="L17" s="436"/>
      <c r="M17" s="373">
        <f>J17/RCL!D13</f>
        <v>0.6618220504783585</v>
      </c>
    </row>
    <row r="18" spans="1:13" ht="15">
      <c r="A18" s="366" t="s">
        <v>545</v>
      </c>
      <c r="B18" s="378">
        <f>B14-B15-B16-B17</f>
        <v>-102085.73001769185</v>
      </c>
      <c r="C18" s="378">
        <f>B18/(1+Parâmetros!E11)</f>
        <v>-98065.06245695664</v>
      </c>
      <c r="D18" s="436"/>
      <c r="E18" s="373">
        <f>B18/RCL!B13</f>
        <v>-0.003982256503208719</v>
      </c>
      <c r="F18" s="378">
        <f>F14-F15-F16-F17</f>
        <v>-103413.04788238183</v>
      </c>
      <c r="G18" s="213">
        <f>F18/((1+Parâmetros!E11)*(1+Parâmetros!F11))</f>
        <v>-96259.79034245343</v>
      </c>
      <c r="H18" s="436"/>
      <c r="I18" s="373">
        <f>F18/RCL!C13</f>
        <v>-0.0034912966384513665</v>
      </c>
      <c r="J18" s="378">
        <f>J14-J15-J16-J17</f>
        <v>-104477.87889287621</v>
      </c>
      <c r="K18" s="213">
        <f>J18/((1+Parâmetros!E11)*(1+Parâmetros!F11)*(1+Parâmetros!G11))</f>
        <v>-94418.41278565151</v>
      </c>
      <c r="L18" s="436"/>
      <c r="M18" s="373">
        <f>J18/RCL!D13</f>
        <v>-0.003222087639861592</v>
      </c>
    </row>
    <row r="19" spans="1:13" ht="15">
      <c r="A19" s="365" t="s">
        <v>546</v>
      </c>
      <c r="B19" s="378">
        <f>'RPrim-Nom'!E18</f>
        <v>1315973.5600847946</v>
      </c>
      <c r="C19" s="378">
        <f>B19/(1+Parâmetros!E11)</f>
        <v>1264143.6696299661</v>
      </c>
      <c r="D19" s="436"/>
      <c r="E19" s="373">
        <f>B19/RCL!B13</f>
        <v>0.051334738623999614</v>
      </c>
      <c r="F19" s="378">
        <f>'RPrim-Nom'!F18</f>
        <v>1385169.1366065384</v>
      </c>
      <c r="G19" s="213">
        <f>F19/((1+Parâmetros!E11)*(1+Parâmetros!F11))</f>
        <v>1289354.616355899</v>
      </c>
      <c r="H19" s="436"/>
      <c r="I19" s="373">
        <f>F19/RCL!C13</f>
        <v>0.04676427635922034</v>
      </c>
      <c r="J19" s="378">
        <f>'RPrim-Nom'!G18</f>
        <v>1455179.105087276</v>
      </c>
      <c r="K19" s="213">
        <f>J19/((1+Parâmetros!E11)*(1+Parâmetros!F11)*(1+Parâmetros!G11))</f>
        <v>1315069.7820163504</v>
      </c>
      <c r="L19" s="436"/>
      <c r="M19" s="373">
        <f>J19/RCL!D13</f>
        <v>0.04487758229753134</v>
      </c>
    </row>
    <row r="20" spans="1:13" ht="15">
      <c r="A20" s="364" t="s">
        <v>68</v>
      </c>
      <c r="B20" s="378">
        <f>'RPrim-Nom'!E23+'RPrim-Nom'!E27+'RPrim-Nom'!E34</f>
        <v>18050227.477484707</v>
      </c>
      <c r="C20" s="378">
        <f>B20/(1+Parâmetros!E11)</f>
        <v>17339315.540331133</v>
      </c>
      <c r="D20" s="436"/>
      <c r="E20" s="373">
        <f>B20/RCL!B13</f>
        <v>0.7041203089222459</v>
      </c>
      <c r="F20" s="378">
        <f>'RPrim-Nom'!F23+'RPrim-Nom'!F27+'RPrim-Nom'!F34</f>
        <v>23795550.116679627</v>
      </c>
      <c r="G20" s="213">
        <f>F20/((1+Parâmetros!E11)*(1+Parâmetros!F11))</f>
        <v>22149571.182933476</v>
      </c>
      <c r="H20" s="436"/>
      <c r="I20" s="373">
        <f>F20/RCL!C13</f>
        <v>0.803354371944957</v>
      </c>
      <c r="J20" s="378">
        <f>'RPrim-Nom'!G23+'RPrim-Nom'!G27+'RPrim-Nom'!G34</f>
        <v>26023928.124609217</v>
      </c>
      <c r="K20" s="213">
        <f>J20/((1+Parâmetros!E11)*(1+Parâmetros!F11)*(1+Parâmetros!G11))</f>
        <v>23518260.65011182</v>
      </c>
      <c r="L20" s="436"/>
      <c r="M20" s="373">
        <f>J20/RCL!D13</f>
        <v>0.8025754163417189</v>
      </c>
    </row>
    <row r="21" spans="1:13" ht="15">
      <c r="A21" s="364" t="s">
        <v>570</v>
      </c>
      <c r="B21" s="378">
        <f>B22+B25+B26+B27</f>
        <v>18030455.07842115</v>
      </c>
      <c r="C21" s="378">
        <f>B21/(1+Parâmetros!E11)</f>
        <v>17320321.88128833</v>
      </c>
      <c r="D21" s="436"/>
      <c r="E21" s="373">
        <f>B21/RCL!B13</f>
        <v>0.7033490085187395</v>
      </c>
      <c r="F21" s="378">
        <f>F22+F25+F26+F27</f>
        <v>23775145.00084604</v>
      </c>
      <c r="G21" s="213">
        <f>F21/((1+Parâmetros!E11)*(1+Parâmetros!F11))</f>
        <v>22130577.523890678</v>
      </c>
      <c r="H21" s="436"/>
      <c r="I21" s="373">
        <f>F21/RCL!C13</f>
        <v>0.8026654809996089</v>
      </c>
      <c r="J21" s="378">
        <f>J22+J25+J26+J27</f>
        <v>26002910.85530062</v>
      </c>
      <c r="K21" s="213">
        <f>J21/((1+Parâmetros!E11)*(1+Parâmetros!F11)*(1+Parâmetros!G11))</f>
        <v>23499266.99106902</v>
      </c>
      <c r="L21" s="436"/>
      <c r="M21" s="373">
        <f>J21/RCL!D13</f>
        <v>0.8019272457970976</v>
      </c>
    </row>
    <row r="22" spans="1:13" ht="15">
      <c r="A22" s="365" t="s">
        <v>569</v>
      </c>
      <c r="B22" s="378">
        <f>B23+B24</f>
        <v>14691875.128800832</v>
      </c>
      <c r="C22" s="378">
        <f>B22/(1+Parâmetros!E11)</f>
        <v>14113232.592508005</v>
      </c>
      <c r="D22" s="436"/>
      <c r="E22" s="373">
        <f>B22/RCL!B13</f>
        <v>0.5731145309521525</v>
      </c>
      <c r="F22" s="378">
        <f>F23+F24</f>
        <v>16728685.476613402</v>
      </c>
      <c r="G22" s="213">
        <f>F22/((1+Parâmetros!E11)*(1+Parâmetros!F11))</f>
        <v>15571533.666768502</v>
      </c>
      <c r="H22" s="436"/>
      <c r="I22" s="373">
        <f>F22/RCL!C13</f>
        <v>0.5647720917832151</v>
      </c>
      <c r="J22" s="378">
        <f>J23+J24</f>
        <v>21322481.721158504</v>
      </c>
      <c r="K22" s="213">
        <f>J22/((1+Parâmetros!E11)*(1+Parâmetros!F11)*(1+Parâmetros!G11))</f>
        <v>19269484.622932218</v>
      </c>
      <c r="L22" s="436"/>
      <c r="M22" s="373">
        <f>J22/RCL!D13</f>
        <v>0.6575832657874147</v>
      </c>
    </row>
    <row r="23" spans="1:13" ht="15" customHeight="1">
      <c r="A23" s="367" t="s">
        <v>547</v>
      </c>
      <c r="B23" s="378">
        <f>Projeções!G119-Projeções!G123-Projeções!G124</f>
        <v>6537480.1004111655</v>
      </c>
      <c r="C23" s="378">
        <f>B23/(1+Parâmetros!E11)</f>
        <v>6280000.096456451</v>
      </c>
      <c r="D23" s="437"/>
      <c r="E23" s="373">
        <f>B23/RCL!B13</f>
        <v>0.25502019371314844</v>
      </c>
      <c r="F23" s="378">
        <f>Projeções!H119-Projeções!H123-Projeções!H124</f>
        <v>6455981.988123587</v>
      </c>
      <c r="G23" s="213">
        <f>F23/((1+Parâmetros!E11)*(1+Parâmetros!F11))</f>
        <v>6009410.662939247</v>
      </c>
      <c r="H23" s="437"/>
      <c r="I23" s="373">
        <f>F23/RCL!C13</f>
        <v>0.2179584556745134</v>
      </c>
      <c r="J23" s="378">
        <f>Projeções!I119-Projeções!I123-Projeções!I124</f>
        <v>6764308.3279206995</v>
      </c>
      <c r="K23" s="213">
        <f>J23/((1+Parâmetros!E11)*(1+Parâmetros!F11)*(1+Parâmetros!G11))</f>
        <v>6113018.972847702</v>
      </c>
      <c r="L23" s="437"/>
      <c r="M23" s="373">
        <f>J23/RCL!D13</f>
        <v>0.20861061199331274</v>
      </c>
    </row>
    <row r="24" spans="1:13" ht="15">
      <c r="A24" s="367" t="s">
        <v>559</v>
      </c>
      <c r="B24" s="378">
        <f>Projeções!G131-Projeções!G135-Projeções!G136</f>
        <v>8154395.028389666</v>
      </c>
      <c r="C24" s="378">
        <f>B24/(1+Parâmetros!E11)</f>
        <v>7833232.496051553</v>
      </c>
      <c r="D24" s="437"/>
      <c r="E24" s="373">
        <f>B24/RCL!B13</f>
        <v>0.31809433723900404</v>
      </c>
      <c r="F24" s="378">
        <f>Projeções!H131-Projeções!H135-Projeções!H136</f>
        <v>10272703.488489814</v>
      </c>
      <c r="G24" s="213">
        <f>F24/((1+Parâmetros!E11)*(1+Parâmetros!F11))</f>
        <v>9562123.003829256</v>
      </c>
      <c r="H24" s="437"/>
      <c r="I24" s="373">
        <f>F24/RCL!C13</f>
        <v>0.3468136361087017</v>
      </c>
      <c r="J24" s="378">
        <f>Projeções!I131-Projeções!I135-Projeções!I136</f>
        <v>14558173.393237807</v>
      </c>
      <c r="K24" s="213">
        <f>J24/((1+Parâmetros!E11)*(1+Parâmetros!F11)*(1+Parâmetros!G11))</f>
        <v>13156465.650084518</v>
      </c>
      <c r="L24" s="437"/>
      <c r="M24" s="373">
        <f>J24/RCL!D13</f>
        <v>0.448972653794102</v>
      </c>
    </row>
    <row r="25" spans="1:13" ht="15">
      <c r="A25" s="368" t="s">
        <v>548</v>
      </c>
      <c r="B25" s="378">
        <f>Projeções!G138-Projeções!G142-Projeções!G143+Projeções!G146+Projeções!G147</f>
        <v>3122822.8636506144</v>
      </c>
      <c r="C25" s="378">
        <f>B25/(1+Parâmetros!E11)</f>
        <v>2999829.8402023194</v>
      </c>
      <c r="D25" s="437"/>
      <c r="E25" s="373">
        <f>B25/RCL!B13</f>
        <v>0.12181802152941794</v>
      </c>
      <c r="F25" s="378">
        <f>Projeções!H138-Projeções!H142-Projeções!H143+Projeções!H146+Projeções!H147</f>
        <v>2839701.1091077114</v>
      </c>
      <c r="G25" s="213">
        <f>F25/((1+Parâmetros!E11)*(1+Parâmetros!F11))</f>
        <v>2643274.1225153506</v>
      </c>
      <c r="H25" s="437"/>
      <c r="I25" s="373">
        <f>F25/RCL!C13</f>
        <v>0.09587029044642857</v>
      </c>
      <c r="J25" s="378">
        <f>Projeções!I138-Projeções!I142-Projeções!I143+Projeções!I146+Projeções!I147</f>
        <v>4201356.200522445</v>
      </c>
      <c r="K25" s="213">
        <f>J25/((1+Parâmetros!E11)*(1+Parâmetros!F11)*(1+Parâmetros!G11))</f>
        <v>3796836.1169278347</v>
      </c>
      <c r="L25" s="437"/>
      <c r="M25" s="373">
        <f>J25/RCL!D13</f>
        <v>0.12956941725663476</v>
      </c>
    </row>
    <row r="26" spans="1:13" ht="15">
      <c r="A26" s="368" t="s">
        <v>549</v>
      </c>
      <c r="B26" s="378">
        <f>Projeções!G123+Projeções!G135+Projeções!G142+Projeções!G148</f>
        <v>0</v>
      </c>
      <c r="C26" s="378">
        <f>B26/(1+Parâmetros!E11)</f>
        <v>0</v>
      </c>
      <c r="D26" s="437"/>
      <c r="E26" s="373">
        <f>B26/RCL!B13</f>
        <v>0</v>
      </c>
      <c r="F26" s="378">
        <f>Projeções!H123+Projeções!H135+Projeções!H142+Projeções!H148</f>
        <v>0</v>
      </c>
      <c r="G26" s="213">
        <f>F26/((1+Parâmetros!E11)*(1+Parâmetros!F11))</f>
        <v>0</v>
      </c>
      <c r="H26" s="437"/>
      <c r="I26" s="373">
        <f>F26/RCL!C13</f>
        <v>0</v>
      </c>
      <c r="J26" s="378">
        <f>Projeções!I123+Projeções!I135+Projeções!I142+Projeções!I148</f>
        <v>0</v>
      </c>
      <c r="K26" s="213">
        <f>J26/((1+Parâmetros!E11)*(1+Parâmetros!F11)*(1+Parâmetros!G11))</f>
        <v>0</v>
      </c>
      <c r="L26" s="437"/>
      <c r="M26" s="373">
        <f>J26/RCL!D13</f>
        <v>0</v>
      </c>
    </row>
    <row r="27" spans="1:13" ht="15">
      <c r="A27" s="368" t="s">
        <v>568</v>
      </c>
      <c r="B27" s="378">
        <f>Projeções!G156+Projeções!G157</f>
        <v>215757.08596970513</v>
      </c>
      <c r="C27" s="378">
        <f>B27/(1+Parâmetros!E11)</f>
        <v>207259.44857800688</v>
      </c>
      <c r="D27" s="437"/>
      <c r="E27" s="373">
        <f>B27/RCL!B13</f>
        <v>0.008416456037169133</v>
      </c>
      <c r="F27" s="378">
        <f>Projeções!H156+Projeções!H157</f>
        <v>4206758.415124927</v>
      </c>
      <c r="G27" s="213">
        <f>F27/((1+Parâmetros!E11)*(1+Parâmetros!F11))</f>
        <v>3915769.734606825</v>
      </c>
      <c r="H27" s="437"/>
      <c r="I27" s="373">
        <f>F27/RCL!C13</f>
        <v>0.14202309876996522</v>
      </c>
      <c r="J27" s="378">
        <f>Projeções!I156+Projeções!I157</f>
        <v>479072.93361967057</v>
      </c>
      <c r="K27" s="213">
        <f>J27/((1+Parâmetros!E11)*(1+Parâmetros!F11)*(1+Parâmetros!G11))</f>
        <v>432946.2512089657</v>
      </c>
      <c r="L27" s="437"/>
      <c r="M27" s="373">
        <f>J27/RCL!D13</f>
        <v>0.014774562753048236</v>
      </c>
    </row>
    <row r="28" spans="1:13" ht="15">
      <c r="A28" s="364" t="s">
        <v>550</v>
      </c>
      <c r="B28" s="378">
        <f>B13-B21</f>
        <v>2349144.660502866</v>
      </c>
      <c r="C28" s="378">
        <f>B28/(1+Parâmetros!E11)</f>
        <v>2256623.1128749913</v>
      </c>
      <c r="D28" s="437"/>
      <c r="E28" s="373">
        <f>B28/RCL!B13</f>
        <v>0.0916376519974372</v>
      </c>
      <c r="F28" s="378">
        <f>F13-F21</f>
        <v>-414259.9969583936</v>
      </c>
      <c r="G28" s="213">
        <f>F28/((1+Parâmetros!E11)*(1+Parâmetros!F11))</f>
        <v>-385604.9238567508</v>
      </c>
      <c r="H28" s="437"/>
      <c r="I28" s="373">
        <f>F28/RCL!C13</f>
        <v>-0.013985706489094937</v>
      </c>
      <c r="J28" s="378">
        <f>J13-J21</f>
        <v>-428152.9386877753</v>
      </c>
      <c r="K28" s="213">
        <f>J28/((1+Parâmetros!E11)*(1+Parâmetros!F11)*(1+Parâmetros!G11))</f>
        <v>-386928.99711202417</v>
      </c>
      <c r="L28" s="437"/>
      <c r="M28" s="373">
        <f>J28/RCL!D13</f>
        <v>-0.013204195053871472</v>
      </c>
    </row>
    <row r="29" spans="1:13" ht="15">
      <c r="A29" s="365" t="s">
        <v>551</v>
      </c>
      <c r="B29" s="378">
        <f>'RPrim-Nom'!E57</f>
        <v>0</v>
      </c>
      <c r="C29" s="378">
        <f>B29/(1+Parâmetros!E11)</f>
        <v>0</v>
      </c>
      <c r="D29" s="437"/>
      <c r="E29" s="373">
        <f>B29/RCL!B13</f>
        <v>0</v>
      </c>
      <c r="F29" s="378">
        <f>'RPrim-Nom'!F57</f>
        <v>0</v>
      </c>
      <c r="G29" s="213">
        <f>F29/((1+Parâmetros!E11)*(1+Parâmetros!F11))</f>
        <v>0</v>
      </c>
      <c r="H29" s="437"/>
      <c r="I29" s="373">
        <f>F29/RCL!C13</f>
        <v>0</v>
      </c>
      <c r="J29" s="378">
        <f>'RPrim-Nom'!G57</f>
        <v>0</v>
      </c>
      <c r="K29" s="213">
        <f>J29/((1+Parâmetros!E11)*(1+Parâmetros!F11)*(1+Parâmetros!G11))</f>
        <v>0</v>
      </c>
      <c r="L29" s="437"/>
      <c r="M29" s="373">
        <f>J29/RCL!D13</f>
        <v>0</v>
      </c>
    </row>
    <row r="30" spans="1:13" ht="18" customHeight="1">
      <c r="A30" s="365" t="s">
        <v>552</v>
      </c>
      <c r="B30" s="378">
        <f>'RPrim-Nom'!E78</f>
        <v>0</v>
      </c>
      <c r="C30" s="378">
        <f>B30/(1+Parâmetros!E11)</f>
        <v>0</v>
      </c>
      <c r="D30" s="437"/>
      <c r="E30" s="373">
        <f>B30/RCL!B13</f>
        <v>0</v>
      </c>
      <c r="F30" s="378">
        <f>'RPrim-Nom'!F78</f>
        <v>0</v>
      </c>
      <c r="G30" s="213">
        <f>F30/((1+Parâmetros!E11)*(1+Parâmetros!F11))</f>
        <v>0</v>
      </c>
      <c r="H30" s="437"/>
      <c r="I30" s="373">
        <f>F30/RCL!C13</f>
        <v>0</v>
      </c>
      <c r="J30" s="378">
        <f>'RPrim-Nom'!G78</f>
        <v>0</v>
      </c>
      <c r="K30" s="213">
        <f>J30/((1+Parâmetros!E11)*(1+Parâmetros!F11)*(1+Parâmetros!G11))</f>
        <v>0</v>
      </c>
      <c r="L30" s="437"/>
      <c r="M30" s="373">
        <f>J30/RCL!D13</f>
        <v>0</v>
      </c>
    </row>
    <row r="31" spans="1:13" ht="15">
      <c r="A31" s="364" t="s">
        <v>553</v>
      </c>
      <c r="B31" s="378">
        <f>B28+B29-B30</f>
        <v>2349144.660502866</v>
      </c>
      <c r="C31" s="378">
        <f>B31/(1+Parâmetros!E11)</f>
        <v>2256623.1128749913</v>
      </c>
      <c r="D31" s="437"/>
      <c r="E31" s="373">
        <f>B31/RCL!B13</f>
        <v>0.0916376519974372</v>
      </c>
      <c r="F31" s="378">
        <f>F28+F29-F30</f>
        <v>-414259.9969583936</v>
      </c>
      <c r="G31" s="213">
        <f>F31/((1+Parâmetros!E11)*(1+Parâmetros!F11))</f>
        <v>-385604.9238567508</v>
      </c>
      <c r="H31" s="437"/>
      <c r="I31" s="373">
        <f>F31/RCL!C13</f>
        <v>-0.013985706489094937</v>
      </c>
      <c r="J31" s="378">
        <f>J28+J29-J30</f>
        <v>-428152.9386877753</v>
      </c>
      <c r="K31" s="213">
        <f>J31/((1+Parâmetros!E11)*(1+Parâmetros!F11)*(1+Parâmetros!G11))</f>
        <v>-386928.99711202417</v>
      </c>
      <c r="L31" s="437"/>
      <c r="M31" s="373">
        <f>J31/RCL!D13</f>
        <v>-0.013204195053871472</v>
      </c>
    </row>
    <row r="32" spans="1:13" ht="15">
      <c r="A32" s="364" t="s">
        <v>69</v>
      </c>
      <c r="B32" s="378">
        <f>Dívida!E7</f>
        <v>0</v>
      </c>
      <c r="C32" s="378">
        <f>B32/(1+Parâmetros!E11)</f>
        <v>0</v>
      </c>
      <c r="D32" s="437"/>
      <c r="E32" s="373">
        <f>B32/RCL!B13</f>
        <v>0</v>
      </c>
      <c r="F32" s="378">
        <f>Dívida!F7</f>
        <v>0</v>
      </c>
      <c r="G32" s="213">
        <f>F32/((1+Parâmetros!E11)*(1+Parâmetros!F11))</f>
        <v>0</v>
      </c>
      <c r="H32" s="437"/>
      <c r="I32" s="373">
        <f>F32/RCL!C13</f>
        <v>0</v>
      </c>
      <c r="J32" s="378">
        <f>Dívida!G7</f>
        <v>0</v>
      </c>
      <c r="K32" s="213">
        <f>J32/((1+Parâmetros!E11)*(1+Parâmetros!F11)*(1+Parâmetros!G11))</f>
        <v>0</v>
      </c>
      <c r="L32" s="437"/>
      <c r="M32" s="373">
        <f>J32/RCL!D13</f>
        <v>0</v>
      </c>
    </row>
    <row r="33" spans="1:13" ht="15">
      <c r="A33" s="369" t="s">
        <v>554</v>
      </c>
      <c r="B33" s="378">
        <f>Dívida!E15</f>
        <v>0</v>
      </c>
      <c r="C33" s="378">
        <f>B33/(1+Parâmetros!E11)</f>
        <v>0</v>
      </c>
      <c r="D33" s="437"/>
      <c r="E33" s="373">
        <f>B33/RCL!B13</f>
        <v>0</v>
      </c>
      <c r="F33" s="378">
        <f>Dívida!F15</f>
        <v>0</v>
      </c>
      <c r="G33" s="213">
        <f>F33/((1+Parâmetros!E11)*(1+Parâmetros!F11))</f>
        <v>0</v>
      </c>
      <c r="H33" s="437"/>
      <c r="I33" s="373">
        <f>F33/RCL!C13</f>
        <v>0</v>
      </c>
      <c r="J33" s="378">
        <f>Dívida!G15</f>
        <v>0</v>
      </c>
      <c r="K33" s="213">
        <f>J33/((1+Parâmetros!E11)*(1+Parâmetros!F11)*(1+Parâmetros!G11))</f>
        <v>0</v>
      </c>
      <c r="L33" s="437"/>
      <c r="M33" s="373">
        <f>J33/RCL!D13</f>
        <v>0</v>
      </c>
    </row>
    <row r="34" spans="1:13" ht="15">
      <c r="A34" s="364" t="s">
        <v>555</v>
      </c>
      <c r="B34" s="378">
        <v>0</v>
      </c>
      <c r="C34" s="378">
        <f>B34/(1+Parâmetros!E11)</f>
        <v>0</v>
      </c>
      <c r="D34" s="437"/>
      <c r="E34" s="373">
        <f>B34/RCL!B13</f>
        <v>0</v>
      </c>
      <c r="F34" s="378">
        <v>0</v>
      </c>
      <c r="G34" s="213">
        <f>F34/((1+Parâmetros!E11)*(1+Parâmetros!F11))</f>
        <v>0</v>
      </c>
      <c r="H34" s="437"/>
      <c r="I34" s="373">
        <f>F34/RCL!C13</f>
        <v>0</v>
      </c>
      <c r="J34" s="378">
        <v>0</v>
      </c>
      <c r="K34" s="213">
        <f>J34/((1+Parâmetros!E11)*(1+Parâmetros!F11)*(1+Parâmetros!G11))</f>
        <v>0</v>
      </c>
      <c r="L34" s="437"/>
      <c r="M34" s="373">
        <f>J34/RCL!D13</f>
        <v>0</v>
      </c>
    </row>
    <row r="35" spans="1:13" ht="15">
      <c r="A35" s="364" t="s">
        <v>556</v>
      </c>
      <c r="B35" s="378">
        <v>0</v>
      </c>
      <c r="C35" s="378">
        <f>B35/(1+Parâmetros!E11)</f>
        <v>0</v>
      </c>
      <c r="D35" s="437"/>
      <c r="E35" s="373">
        <f>B35/RCL!B13</f>
        <v>0</v>
      </c>
      <c r="F35" s="378">
        <v>0</v>
      </c>
      <c r="G35" s="213">
        <f>F35/((1+Parâmetros!E11)*(1+Parâmetros!F11))</f>
        <v>0</v>
      </c>
      <c r="H35" s="437"/>
      <c r="I35" s="373">
        <f>F35/RCL!C13</f>
        <v>0</v>
      </c>
      <c r="J35" s="378">
        <v>0</v>
      </c>
      <c r="K35" s="213">
        <f>J35/((1+Parâmetros!E11)*(1+Parâmetros!F11)*(1+Parâmetros!G11))</f>
        <v>0</v>
      </c>
      <c r="L35" s="437"/>
      <c r="M35" s="373">
        <f>J35/RCL!D13</f>
        <v>0</v>
      </c>
    </row>
    <row r="36" spans="1:13" ht="15">
      <c r="A36" s="369" t="s">
        <v>557</v>
      </c>
      <c r="B36" s="378">
        <f>B34-B35</f>
        <v>0</v>
      </c>
      <c r="C36" s="378">
        <f>B36/(1+Parâmetros!E11)</f>
        <v>0</v>
      </c>
      <c r="D36" s="438"/>
      <c r="E36" s="373">
        <f>B36/RCL!B13</f>
        <v>0</v>
      </c>
      <c r="F36" s="378">
        <f>F34-F35</f>
        <v>0</v>
      </c>
      <c r="G36" s="213">
        <f>F36/((1+Parâmetros!E11)*(1+Parâmetros!F11))</f>
        <v>0</v>
      </c>
      <c r="H36" s="438"/>
      <c r="I36" s="373">
        <f>F36/RCL!C13</f>
        <v>0</v>
      </c>
      <c r="J36" s="378">
        <f>J34-J35</f>
        <v>0</v>
      </c>
      <c r="K36" s="213">
        <f>J36/((1+Parâmetros!E11)*(1+Parâmetros!F11)*(1+Parâmetros!G11))</f>
        <v>0</v>
      </c>
      <c r="L36" s="438"/>
      <c r="M36" s="373">
        <f>J36/RCL!D13</f>
        <v>0</v>
      </c>
    </row>
    <row r="37" spans="1:13" ht="15.75" customHeight="1">
      <c r="A37" s="416" t="s">
        <v>582</v>
      </c>
      <c r="B37" s="417"/>
      <c r="C37" s="417"/>
      <c r="D37" s="417"/>
      <c r="E37" s="417"/>
      <c r="F37" s="417"/>
      <c r="G37" s="418"/>
      <c r="H37" s="370"/>
      <c r="I37" s="370"/>
      <c r="J37" s="370"/>
      <c r="K37" s="370"/>
      <c r="L37" s="370"/>
      <c r="M37" s="370"/>
    </row>
  </sheetData>
  <sheetProtection/>
  <mergeCells count="16">
    <mergeCell ref="A1:L1"/>
    <mergeCell ref="A2:L2"/>
    <mergeCell ref="A3:L3"/>
    <mergeCell ref="A4:L4"/>
    <mergeCell ref="A5:L5"/>
    <mergeCell ref="A37:G37"/>
    <mergeCell ref="D12:D36"/>
    <mergeCell ref="A6:L6"/>
    <mergeCell ref="A7:H7"/>
    <mergeCell ref="J7:M7"/>
    <mergeCell ref="A8:A11"/>
    <mergeCell ref="B8:E8"/>
    <mergeCell ref="F8:I8"/>
    <mergeCell ref="J8:M8"/>
    <mergeCell ref="H12:H36"/>
    <mergeCell ref="L12:L36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I21"/>
  <sheetViews>
    <sheetView view="pageBreakPreview" zoomScaleNormal="90" zoomScaleSheetLayoutView="100" zoomScalePageLayoutView="0" workbookViewId="0" topLeftCell="A1">
      <selection activeCell="P17" sqref="P17"/>
    </sheetView>
  </sheetViews>
  <sheetFormatPr defaultColWidth="9.140625" defaultRowHeight="12.75"/>
  <cols>
    <col min="1" max="1" width="20.7109375" style="11" customWidth="1"/>
    <col min="2" max="2" width="15.7109375" style="11" customWidth="1"/>
    <col min="3" max="3" width="9.7109375" style="11" customWidth="1"/>
    <col min="4" max="4" width="8.8515625" style="11" customWidth="1"/>
    <col min="5" max="5" width="14.7109375" style="11" customWidth="1"/>
    <col min="6" max="6" width="9.7109375" style="11" customWidth="1"/>
    <col min="7" max="7" width="9.57421875" style="11" customWidth="1"/>
    <col min="8" max="8" width="15.140625" style="11" customWidth="1"/>
    <col min="9" max="9" width="10.421875" style="11" customWidth="1"/>
    <col min="10" max="16384" width="9.140625" style="11" customWidth="1"/>
  </cols>
  <sheetData>
    <row r="1" spans="1:9" ht="12.75">
      <c r="A1" s="457" t="str">
        <f>Parâmetros!A7</f>
        <v>Município de :SANTA TEREZA/RS</v>
      </c>
      <c r="B1" s="458"/>
      <c r="C1" s="458"/>
      <c r="D1" s="458"/>
      <c r="E1" s="458"/>
      <c r="F1" s="458"/>
      <c r="G1" s="458"/>
      <c r="H1" s="458"/>
      <c r="I1" s="459"/>
    </row>
    <row r="2" spans="1:9" ht="12.75">
      <c r="A2" s="460" t="s">
        <v>36</v>
      </c>
      <c r="B2" s="458"/>
      <c r="C2" s="458"/>
      <c r="D2" s="458"/>
      <c r="E2" s="458"/>
      <c r="F2" s="458"/>
      <c r="G2" s="458"/>
      <c r="H2" s="458"/>
      <c r="I2" s="459"/>
    </row>
    <row r="3" spans="1:9" ht="12.75">
      <c r="A3" s="460" t="s">
        <v>137</v>
      </c>
      <c r="B3" s="458"/>
      <c r="C3" s="458"/>
      <c r="D3" s="458"/>
      <c r="E3" s="458"/>
      <c r="F3" s="458"/>
      <c r="G3" s="458"/>
      <c r="H3" s="458"/>
      <c r="I3" s="459"/>
    </row>
    <row r="4" spans="1:9" ht="12.75">
      <c r="A4" s="461" t="s">
        <v>375</v>
      </c>
      <c r="B4" s="462"/>
      <c r="C4" s="462"/>
      <c r="D4" s="462"/>
      <c r="E4" s="462"/>
      <c r="F4" s="462"/>
      <c r="G4" s="462"/>
      <c r="H4" s="462"/>
      <c r="I4" s="463"/>
    </row>
    <row r="5" spans="1:9" ht="12.75">
      <c r="A5" s="460" t="s">
        <v>583</v>
      </c>
      <c r="B5" s="458"/>
      <c r="C5" s="458"/>
      <c r="D5" s="458"/>
      <c r="E5" s="458"/>
      <c r="F5" s="458"/>
      <c r="G5" s="458"/>
      <c r="H5" s="458"/>
      <c r="I5" s="459"/>
    </row>
    <row r="6" spans="1:9" ht="12.75">
      <c r="A6" s="460"/>
      <c r="B6" s="458"/>
      <c r="C6" s="458"/>
      <c r="D6" s="458"/>
      <c r="E6" s="458"/>
      <c r="F6" s="458"/>
      <c r="G6" s="458"/>
      <c r="H6" s="458"/>
      <c r="I6" s="459"/>
    </row>
    <row r="7" spans="1:9" ht="12.75" customHeight="1">
      <c r="A7" s="455" t="s">
        <v>386</v>
      </c>
      <c r="B7" s="456"/>
      <c r="C7" s="212"/>
      <c r="D7" s="212"/>
      <c r="E7" s="212"/>
      <c r="F7" s="212"/>
      <c r="G7" s="212"/>
      <c r="H7" s="475">
        <v>1</v>
      </c>
      <c r="I7" s="476"/>
    </row>
    <row r="8" spans="1:9" ht="10.5" customHeight="1">
      <c r="A8" s="477" t="s">
        <v>56</v>
      </c>
      <c r="B8" s="464" t="s">
        <v>109</v>
      </c>
      <c r="C8" s="464" t="s">
        <v>58</v>
      </c>
      <c r="D8" s="464" t="s">
        <v>350</v>
      </c>
      <c r="E8" s="464" t="s">
        <v>110</v>
      </c>
      <c r="F8" s="464" t="s">
        <v>58</v>
      </c>
      <c r="G8" s="464" t="s">
        <v>350</v>
      </c>
      <c r="H8" s="451" t="s">
        <v>70</v>
      </c>
      <c r="I8" s="452"/>
    </row>
    <row r="9" spans="1:9" ht="12.75" customHeight="1">
      <c r="A9" s="478"/>
      <c r="B9" s="465"/>
      <c r="C9" s="465"/>
      <c r="D9" s="465"/>
      <c r="E9" s="465"/>
      <c r="F9" s="465"/>
      <c r="G9" s="465"/>
      <c r="H9" s="453"/>
      <c r="I9" s="454"/>
    </row>
    <row r="10" spans="1:9" ht="22.5" customHeight="1">
      <c r="A10" s="479"/>
      <c r="B10" s="252" t="s">
        <v>594</v>
      </c>
      <c r="C10" s="466"/>
      <c r="D10" s="466"/>
      <c r="E10" s="253" t="s">
        <v>595</v>
      </c>
      <c r="F10" s="466"/>
      <c r="G10" s="466"/>
      <c r="H10" s="254" t="s">
        <v>111</v>
      </c>
      <c r="I10" s="251" t="s">
        <v>71</v>
      </c>
    </row>
    <row r="11" spans="1:9" ht="12.75">
      <c r="A11" s="250" t="s">
        <v>39</v>
      </c>
      <c r="B11" s="213">
        <v>14000000</v>
      </c>
      <c r="C11" s="472" t="s">
        <v>516</v>
      </c>
      <c r="D11" s="287">
        <f>B11/D21</f>
        <v>1.0036561760699692</v>
      </c>
      <c r="E11" s="255">
        <f>Projeções!E110-Projeções!E98-Projeções!E101</f>
        <v>16745110.779999996</v>
      </c>
      <c r="F11" s="472" t="s">
        <v>516</v>
      </c>
      <c r="G11" s="287">
        <f>E11/D21</f>
        <v>1.2004524180944867</v>
      </c>
      <c r="H11" s="288">
        <f aca="true" t="shared" si="0" ref="H11:H18">E11-B11</f>
        <v>2745110.7799999956</v>
      </c>
      <c r="I11" s="289">
        <f aca="true" t="shared" si="1" ref="I11:I18">IF(B11=0,"-",(H11/B11))</f>
        <v>0.1960793414285711</v>
      </c>
    </row>
    <row r="12" spans="1:9" ht="12.75">
      <c r="A12" s="250" t="s">
        <v>115</v>
      </c>
      <c r="B12" s="213">
        <v>13950000</v>
      </c>
      <c r="C12" s="473"/>
      <c r="D12" s="287">
        <f>B12/D21</f>
        <v>1.0000716897268622</v>
      </c>
      <c r="E12" s="255">
        <f>E11-Projeções!E25-Projeções!E80-Projeções!E81-Projeções!E86</f>
        <v>16635339.939999996</v>
      </c>
      <c r="F12" s="473"/>
      <c r="G12" s="287">
        <f>E12/D21</f>
        <v>1.192582976557459</v>
      </c>
      <c r="H12" s="288">
        <f t="shared" si="0"/>
        <v>2685339.9399999958</v>
      </c>
      <c r="I12" s="289">
        <f t="shared" si="1"/>
        <v>0.19249748673835096</v>
      </c>
    </row>
    <row r="13" spans="1:9" ht="12.75">
      <c r="A13" s="250" t="s">
        <v>40</v>
      </c>
      <c r="B13" s="213">
        <v>14000000</v>
      </c>
      <c r="C13" s="473"/>
      <c r="D13" s="287">
        <f>B13/D21</f>
        <v>1.0036561760699692</v>
      </c>
      <c r="E13" s="255">
        <f>Projeções!E158-Projeções!E124-Projeções!E130-Projeções!E136-Projeções!E143-Projeções!E149-Projeções!E155</f>
        <v>9255137.88</v>
      </c>
      <c r="F13" s="473"/>
      <c r="G13" s="287">
        <f>E13/D21</f>
        <v>0.6634983066886516</v>
      </c>
      <c r="H13" s="288">
        <f t="shared" si="0"/>
        <v>-4744862.119999999</v>
      </c>
      <c r="I13" s="289">
        <f t="shared" si="1"/>
        <v>-0.3389187228571428</v>
      </c>
    </row>
    <row r="14" spans="1:9" ht="12.75">
      <c r="A14" s="250" t="s">
        <v>116</v>
      </c>
      <c r="B14" s="213">
        <v>13940000</v>
      </c>
      <c r="C14" s="473"/>
      <c r="D14" s="287">
        <f>B14/D21</f>
        <v>0.9993547924582408</v>
      </c>
      <c r="E14" s="255">
        <f>E13-Projeções!E125-Projeções!E150-Projeções!E145</f>
        <v>9255137.88</v>
      </c>
      <c r="F14" s="473"/>
      <c r="G14" s="287">
        <f>E14/D21</f>
        <v>0.6634983066886516</v>
      </c>
      <c r="H14" s="288">
        <f t="shared" si="0"/>
        <v>-4684862.119999999</v>
      </c>
      <c r="I14" s="289">
        <f t="shared" si="1"/>
        <v>-0.3360733228120516</v>
      </c>
    </row>
    <row r="15" spans="1:9" ht="25.5">
      <c r="A15" s="250" t="s">
        <v>72</v>
      </c>
      <c r="B15" s="286">
        <f>B12-B14</f>
        <v>10000</v>
      </c>
      <c r="C15" s="473"/>
      <c r="D15" s="287">
        <f>B15/D21</f>
        <v>0.0007168972686214066</v>
      </c>
      <c r="E15" s="286">
        <f>E12-E14</f>
        <v>7380202.059999995</v>
      </c>
      <c r="F15" s="473"/>
      <c r="G15" s="287">
        <f>E15/D21</f>
        <v>0.5290846698688074</v>
      </c>
      <c r="H15" s="288">
        <f t="shared" si="0"/>
        <v>7370202.059999995</v>
      </c>
      <c r="I15" s="289">
        <f t="shared" si="1"/>
        <v>737.0202059999995</v>
      </c>
    </row>
    <row r="16" spans="1:9" ht="15" customHeight="1">
      <c r="A16" s="250" t="s">
        <v>37</v>
      </c>
      <c r="B16" s="214">
        <v>800000</v>
      </c>
      <c r="C16" s="473"/>
      <c r="D16" s="287">
        <f>B16/D21</f>
        <v>0.057351781489712525</v>
      </c>
      <c r="E16" s="255">
        <v>800000</v>
      </c>
      <c r="F16" s="473"/>
      <c r="G16" s="287">
        <f>E16/D21</f>
        <v>0.057351781489712525</v>
      </c>
      <c r="H16" s="288">
        <f t="shared" si="0"/>
        <v>0</v>
      </c>
      <c r="I16" s="289">
        <f t="shared" si="1"/>
        <v>0</v>
      </c>
    </row>
    <row r="17" spans="1:9" ht="27" customHeight="1">
      <c r="A17" s="250" t="s">
        <v>73</v>
      </c>
      <c r="B17" s="214">
        <v>0</v>
      </c>
      <c r="C17" s="473"/>
      <c r="D17" s="287">
        <f>B17/D21</f>
        <v>0</v>
      </c>
      <c r="E17" s="255">
        <f>Dívida!C7</f>
        <v>0</v>
      </c>
      <c r="F17" s="473"/>
      <c r="G17" s="287">
        <f>E17/D21</f>
        <v>0</v>
      </c>
      <c r="H17" s="288">
        <f t="shared" si="0"/>
        <v>0</v>
      </c>
      <c r="I17" s="289" t="str">
        <f t="shared" si="1"/>
        <v>-</v>
      </c>
    </row>
    <row r="18" spans="1:9" ht="28.5" customHeight="1">
      <c r="A18" s="250" t="s">
        <v>74</v>
      </c>
      <c r="B18" s="214"/>
      <c r="C18" s="474"/>
      <c r="D18" s="287">
        <f>B18/D21</f>
        <v>0</v>
      </c>
      <c r="E18" s="255">
        <f>Dívida!C15</f>
        <v>0</v>
      </c>
      <c r="F18" s="474"/>
      <c r="G18" s="287">
        <f>E18/D21</f>
        <v>0</v>
      </c>
      <c r="H18" s="288">
        <f t="shared" si="0"/>
        <v>0</v>
      </c>
      <c r="I18" s="289" t="str">
        <f t="shared" si="1"/>
        <v>-</v>
      </c>
    </row>
    <row r="19" spans="1:9" ht="12.75">
      <c r="A19" s="416" t="s">
        <v>582</v>
      </c>
      <c r="B19" s="417"/>
      <c r="C19" s="417"/>
      <c r="D19" s="417"/>
      <c r="E19" s="417"/>
      <c r="F19" s="417"/>
      <c r="G19" s="418"/>
      <c r="H19" s="380"/>
      <c r="I19" s="380"/>
    </row>
    <row r="20" spans="1:9" ht="12.75">
      <c r="A20" s="376"/>
      <c r="B20" s="376"/>
      <c r="C20" s="376"/>
      <c r="D20" s="376"/>
      <c r="E20" s="376"/>
      <c r="F20" s="376"/>
      <c r="G20" s="376"/>
      <c r="H20" s="376"/>
      <c r="I20" s="376"/>
    </row>
    <row r="21" spans="1:9" ht="12.75">
      <c r="A21" s="469" t="s">
        <v>596</v>
      </c>
      <c r="B21" s="470"/>
      <c r="C21" s="471"/>
      <c r="D21" s="467">
        <v>13949000</v>
      </c>
      <c r="E21" s="468"/>
      <c r="F21" s="376"/>
      <c r="G21" s="376"/>
      <c r="H21" s="376"/>
      <c r="I21" s="376"/>
    </row>
  </sheetData>
  <sheetProtection/>
  <mergeCells count="21">
    <mergeCell ref="G8:G10"/>
    <mergeCell ref="A5:I5"/>
    <mergeCell ref="A19:G19"/>
    <mergeCell ref="D21:E21"/>
    <mergeCell ref="A21:C21"/>
    <mergeCell ref="C11:C18"/>
    <mergeCell ref="F11:F18"/>
    <mergeCell ref="H7:I7"/>
    <mergeCell ref="A8:A10"/>
    <mergeCell ref="F8:F10"/>
    <mergeCell ref="E8:E9"/>
    <mergeCell ref="H8:I9"/>
    <mergeCell ref="A7:B7"/>
    <mergeCell ref="A1:I1"/>
    <mergeCell ref="A2:I2"/>
    <mergeCell ref="A3:I3"/>
    <mergeCell ref="A4:I4"/>
    <mergeCell ref="C8:C10"/>
    <mergeCell ref="A6:I6"/>
    <mergeCell ref="D8:D10"/>
    <mergeCell ref="B8:B9"/>
  </mergeCells>
  <printOptions/>
  <pageMargins left="0.787401575" right="0.787401575" top="0.984251969" bottom="0.984251969" header="0.492125985" footer="0.49212598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3">
    <pageSetUpPr fitToPage="1"/>
  </sheetPr>
  <dimension ref="A1:N31"/>
  <sheetViews>
    <sheetView zoomScaleSheetLayoutView="100" zoomScalePageLayoutView="0" workbookViewId="0" topLeftCell="A1">
      <selection activeCell="A5" sqref="A5:L5"/>
    </sheetView>
  </sheetViews>
  <sheetFormatPr defaultColWidth="9.140625" defaultRowHeight="12.75"/>
  <cols>
    <col min="1" max="1" width="25.28125" style="11" customWidth="1"/>
    <col min="2" max="2" width="14.28125" style="11" customWidth="1"/>
    <col min="3" max="3" width="13.57421875" style="11" customWidth="1"/>
    <col min="4" max="4" width="10.28125" style="11" customWidth="1"/>
    <col min="5" max="5" width="14.28125" style="11" customWidth="1"/>
    <col min="6" max="6" width="10.28125" style="11" customWidth="1"/>
    <col min="7" max="7" width="14.140625" style="11" customWidth="1"/>
    <col min="8" max="8" width="11.00390625" style="11" customWidth="1"/>
    <col min="9" max="9" width="15.140625" style="11" customWidth="1"/>
    <col min="10" max="10" width="10.7109375" style="11" customWidth="1"/>
    <col min="11" max="11" width="16.28125" style="11" customWidth="1"/>
    <col min="12" max="12" width="10.28125" style="11" customWidth="1"/>
    <col min="13" max="16384" width="9.140625" style="11" customWidth="1"/>
  </cols>
  <sheetData>
    <row r="1" spans="1:12" ht="12.75" customHeight="1">
      <c r="A1" s="457" t="str">
        <f>Parâmetros!A7</f>
        <v>Município de :SANTA TEREZA/RS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9"/>
    </row>
    <row r="2" spans="1:12" ht="12.75">
      <c r="A2" s="460" t="s">
        <v>36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9"/>
    </row>
    <row r="3" spans="1:12" ht="12.75">
      <c r="A3" s="460" t="s">
        <v>137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9"/>
    </row>
    <row r="4" spans="1:12" ht="12.75">
      <c r="A4" s="461" t="s">
        <v>117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3"/>
    </row>
    <row r="5" spans="1:12" ht="12.75">
      <c r="A5" s="460" t="s">
        <v>583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9"/>
    </row>
    <row r="6" spans="1:12" ht="12.75">
      <c r="A6" s="460"/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9"/>
    </row>
    <row r="7" spans="1:12" ht="12.75">
      <c r="A7" s="482" t="s">
        <v>384</v>
      </c>
      <c r="B7" s="483"/>
      <c r="C7" s="55"/>
      <c r="D7" s="55"/>
      <c r="E7" s="55"/>
      <c r="F7" s="55"/>
      <c r="G7" s="55"/>
      <c r="H7" s="55"/>
      <c r="I7" s="55"/>
      <c r="J7" s="55"/>
      <c r="K7" s="55"/>
      <c r="L7" s="56">
        <v>1</v>
      </c>
    </row>
    <row r="8" spans="1:12" ht="15.75" customHeight="1">
      <c r="A8" s="52" t="s">
        <v>56</v>
      </c>
      <c r="B8" s="487" t="s">
        <v>75</v>
      </c>
      <c r="C8" s="486"/>
      <c r="D8" s="486"/>
      <c r="E8" s="486"/>
      <c r="F8" s="486"/>
      <c r="G8" s="486"/>
      <c r="H8" s="486"/>
      <c r="I8" s="486"/>
      <c r="J8" s="486"/>
      <c r="K8" s="486"/>
      <c r="L8" s="486"/>
    </row>
    <row r="9" spans="1:12" s="12" customFormat="1" ht="15.75" customHeight="1">
      <c r="A9" s="480"/>
      <c r="B9" s="484">
        <f>Parâmetros!B10</f>
        <v>2020</v>
      </c>
      <c r="C9" s="484">
        <f>B9+1</f>
        <v>2021</v>
      </c>
      <c r="D9" s="484" t="s">
        <v>112</v>
      </c>
      <c r="E9" s="484">
        <f>C9+1</f>
        <v>2022</v>
      </c>
      <c r="F9" s="484" t="s">
        <v>112</v>
      </c>
      <c r="G9" s="464">
        <f>E9+1</f>
        <v>2023</v>
      </c>
      <c r="H9" s="464" t="s">
        <v>112</v>
      </c>
      <c r="I9" s="464">
        <f>G9+1</f>
        <v>2024</v>
      </c>
      <c r="J9" s="464" t="s">
        <v>113</v>
      </c>
      <c r="K9" s="464">
        <f>I9+1</f>
        <v>2025</v>
      </c>
      <c r="L9" s="451" t="s">
        <v>112</v>
      </c>
    </row>
    <row r="10" spans="1:12" s="12" customFormat="1" ht="15.75" customHeight="1">
      <c r="A10" s="481"/>
      <c r="B10" s="485"/>
      <c r="C10" s="485"/>
      <c r="D10" s="485"/>
      <c r="E10" s="485"/>
      <c r="F10" s="485"/>
      <c r="G10" s="466"/>
      <c r="H10" s="466"/>
      <c r="I10" s="466"/>
      <c r="J10" s="466"/>
      <c r="K10" s="466"/>
      <c r="L10" s="453"/>
    </row>
    <row r="11" spans="1:12" ht="12.75">
      <c r="A11" s="256" t="s">
        <v>76</v>
      </c>
      <c r="B11" s="285">
        <f>Projeções!D110</f>
        <v>13862444.029999997</v>
      </c>
      <c r="C11" s="285">
        <f>' Avaliação'!B11</f>
        <v>14000000</v>
      </c>
      <c r="D11" s="290">
        <f aca="true" t="shared" si="0" ref="D11:D18">IF(B11=0,"0",(C11/B11)-1)</f>
        <v>0.009922923382220006</v>
      </c>
      <c r="E11" s="91">
        <f>Projeções!F110</f>
        <v>19839518.71</v>
      </c>
      <c r="F11" s="290">
        <f aca="true" t="shared" si="1" ref="F11:F18">IF(C11=0,"0",(E11/C11)-1)</f>
        <v>0.41710847928571426</v>
      </c>
      <c r="G11" s="291">
        <f>'Metas Cons'!B12</f>
        <v>20800227.477484707</v>
      </c>
      <c r="H11" s="292">
        <f>IF(E11=0,"0",(G11/E11)-1)</f>
        <v>0.048423995638587014</v>
      </c>
      <c r="I11" s="291">
        <f>'Metas Cons'!F12</f>
        <v>23795550.116679627</v>
      </c>
      <c r="J11" s="290">
        <f>IF(G11=0,"-",(I11/G11)-1)</f>
        <v>0.14400432122375673</v>
      </c>
      <c r="K11" s="291">
        <f>'Metas Cons'!J12</f>
        <v>26023928.124609217</v>
      </c>
      <c r="L11" s="290">
        <f>IF(I11=0,"-",(K11/I11)-1)</f>
        <v>0.0936468372028767</v>
      </c>
    </row>
    <row r="12" spans="1:12" ht="12.75">
      <c r="A12" s="256" t="s">
        <v>118</v>
      </c>
      <c r="B12" s="91">
        <v>19959320</v>
      </c>
      <c r="C12" s="285">
        <f>' Avaliação'!B12</f>
        <v>13950000</v>
      </c>
      <c r="D12" s="290">
        <f t="shared" si="0"/>
        <v>-0.30107839345228193</v>
      </c>
      <c r="E12" s="91">
        <v>15801400</v>
      </c>
      <c r="F12" s="290">
        <f t="shared" si="1"/>
        <v>0.13271684587813626</v>
      </c>
      <c r="G12" s="291">
        <f>'Metas Cons'!B13</f>
        <v>20379599.738924015</v>
      </c>
      <c r="H12" s="292">
        <f aca="true" t="shared" si="2" ref="H12:H18">IF(E12=0,"0",(G12/E12)-1)</f>
        <v>0.2897338045314981</v>
      </c>
      <c r="I12" s="291">
        <f>'Metas Cons'!F13</f>
        <v>23360885.003887646</v>
      </c>
      <c r="J12" s="290">
        <f aca="true" t="shared" si="3" ref="J12:J18">IF(G12=0,"-",(I12/G12)-1)</f>
        <v>0.14628772415336133</v>
      </c>
      <c r="K12" s="291">
        <f>'Metas Cons'!J13</f>
        <v>25574757.916612845</v>
      </c>
      <c r="L12" s="290">
        <f aca="true" t="shared" si="4" ref="L12:L18">IF(I12=0,"-",(K12/I12)-1)</f>
        <v>0.09476836653905751</v>
      </c>
    </row>
    <row r="13" spans="1:12" ht="12.75">
      <c r="A13" s="256" t="s">
        <v>77</v>
      </c>
      <c r="B13" s="91">
        <f>Projeções!D158</f>
        <v>12778255.700000001</v>
      </c>
      <c r="C13" s="285">
        <f>' Avaliação'!B13</f>
        <v>14000000</v>
      </c>
      <c r="D13" s="290">
        <f t="shared" si="0"/>
        <v>0.09561119519622685</v>
      </c>
      <c r="E13" s="91">
        <f>Projeções!F158</f>
        <v>17028000</v>
      </c>
      <c r="F13" s="290">
        <f t="shared" si="1"/>
        <v>0.2162857142857142</v>
      </c>
      <c r="G13" s="291">
        <f>'Metas Cons'!B20</f>
        <v>18050227.477484707</v>
      </c>
      <c r="H13" s="292">
        <f t="shared" si="2"/>
        <v>0.06003215160234365</v>
      </c>
      <c r="I13" s="291">
        <f>'Metas Cons'!F20</f>
        <v>23795550.116679627</v>
      </c>
      <c r="J13" s="290">
        <f t="shared" si="3"/>
        <v>0.31829641185195356</v>
      </c>
      <c r="K13" s="291">
        <f>'Metas Cons'!J20</f>
        <v>26023928.124609217</v>
      </c>
      <c r="L13" s="290">
        <f t="shared" si="4"/>
        <v>0.0936468372028767</v>
      </c>
    </row>
    <row r="14" spans="1:12" ht="12.75">
      <c r="A14" s="256" t="s">
        <v>114</v>
      </c>
      <c r="B14" s="91">
        <v>21033043.71</v>
      </c>
      <c r="C14" s="285">
        <f>' Avaliação'!B14</f>
        <v>13940000</v>
      </c>
      <c r="D14" s="290">
        <f t="shared" si="0"/>
        <v>-0.33723334614797895</v>
      </c>
      <c r="E14" s="91">
        <v>16046990</v>
      </c>
      <c r="F14" s="290">
        <f t="shared" si="1"/>
        <v>0.1511470588235293</v>
      </c>
      <c r="G14" s="291">
        <f>'Metas Cons'!B21</f>
        <v>18030455.07842115</v>
      </c>
      <c r="H14" s="292">
        <f t="shared" si="2"/>
        <v>0.12360355919840105</v>
      </c>
      <c r="I14" s="291">
        <f>'Metas Cons'!F21</f>
        <v>23775145.00084604</v>
      </c>
      <c r="J14" s="290">
        <f t="shared" si="3"/>
        <v>0.3186103677050356</v>
      </c>
      <c r="K14" s="291">
        <f>'Metas Cons'!J21</f>
        <v>26002910.85530062</v>
      </c>
      <c r="L14" s="290">
        <f t="shared" si="4"/>
        <v>0.09370146236228227</v>
      </c>
    </row>
    <row r="15" spans="1:12" ht="12.75">
      <c r="A15" s="256" t="s">
        <v>78</v>
      </c>
      <c r="B15" s="285">
        <f>B12-B14</f>
        <v>-1073723.710000001</v>
      </c>
      <c r="C15" s="285">
        <f>' Avaliação'!B15</f>
        <v>10000</v>
      </c>
      <c r="D15" s="290">
        <f t="shared" si="0"/>
        <v>-1.0093133828627106</v>
      </c>
      <c r="E15" s="285">
        <v>0</v>
      </c>
      <c r="F15" s="290">
        <f t="shared" si="1"/>
        <v>-1</v>
      </c>
      <c r="G15" s="291">
        <f>'Metas Cons'!B28</f>
        <v>2349144.660502866</v>
      </c>
      <c r="H15" s="292" t="str">
        <f t="shared" si="2"/>
        <v>0</v>
      </c>
      <c r="I15" s="291">
        <f>'Metas Cons'!F28</f>
        <v>-414259.9969583936</v>
      </c>
      <c r="J15" s="290">
        <f t="shared" si="3"/>
        <v>-1.1763450348220428</v>
      </c>
      <c r="K15" s="291">
        <f>'Metas Cons'!J28</f>
        <v>-428152.9386877753</v>
      </c>
      <c r="L15" s="290">
        <f t="shared" si="4"/>
        <v>0.033536768771755154</v>
      </c>
    </row>
    <row r="16" spans="1:12" ht="12.75">
      <c r="A16" s="256" t="s">
        <v>79</v>
      </c>
      <c r="B16" s="92">
        <v>268709.86</v>
      </c>
      <c r="C16" s="285">
        <f>' Avaliação'!B16</f>
        <v>800000</v>
      </c>
      <c r="D16" s="290">
        <f t="shared" si="0"/>
        <v>1.9771888534347046</v>
      </c>
      <c r="E16" s="338">
        <v>850000</v>
      </c>
      <c r="F16" s="290">
        <f t="shared" si="1"/>
        <v>0.0625</v>
      </c>
      <c r="G16" s="291">
        <f>'Metas Cons'!B31</f>
        <v>2349144.660502866</v>
      </c>
      <c r="H16" s="292">
        <f t="shared" si="2"/>
        <v>1.763699600591607</v>
      </c>
      <c r="I16" s="291">
        <f>'Metas Cons'!F31</f>
        <v>-414259.9969583936</v>
      </c>
      <c r="J16" s="290">
        <f t="shared" si="3"/>
        <v>-1.1763450348220428</v>
      </c>
      <c r="K16" s="291">
        <f>'Metas Cons'!J31</f>
        <v>-428152.9386877753</v>
      </c>
      <c r="L16" s="290">
        <f t="shared" si="4"/>
        <v>0.033536768771755154</v>
      </c>
    </row>
    <row r="17" spans="1:12" ht="12.75">
      <c r="A17" s="256" t="s">
        <v>80</v>
      </c>
      <c r="B17" s="338">
        <v>941431.72</v>
      </c>
      <c r="C17" s="285">
        <f>' Avaliação'!B17</f>
        <v>0</v>
      </c>
      <c r="D17" s="290">
        <f t="shared" si="0"/>
        <v>-1</v>
      </c>
      <c r="E17" s="338">
        <f>Dívida!D7</f>
        <v>0</v>
      </c>
      <c r="F17" s="290" t="str">
        <f t="shared" si="1"/>
        <v>0</v>
      </c>
      <c r="G17" s="291">
        <f>'Metas Cons'!B32</f>
        <v>0</v>
      </c>
      <c r="H17" s="292" t="str">
        <f t="shared" si="2"/>
        <v>0</v>
      </c>
      <c r="I17" s="291">
        <f>'Metas Cons'!F32</f>
        <v>0</v>
      </c>
      <c r="J17" s="290" t="str">
        <f t="shared" si="3"/>
        <v>-</v>
      </c>
      <c r="K17" s="291">
        <f>'Metas Cons'!J32</f>
        <v>0</v>
      </c>
      <c r="L17" s="290" t="str">
        <f t="shared" si="4"/>
        <v>-</v>
      </c>
    </row>
    <row r="18" spans="1:14" ht="12.75">
      <c r="A18" s="257" t="s">
        <v>74</v>
      </c>
      <c r="B18" s="339">
        <v>-391892.67</v>
      </c>
      <c r="C18" s="285">
        <f>' Avaliação'!B18</f>
        <v>0</v>
      </c>
      <c r="D18" s="290">
        <f t="shared" si="0"/>
        <v>-1</v>
      </c>
      <c r="E18" s="339">
        <f>Dívida!D15</f>
        <v>0</v>
      </c>
      <c r="F18" s="290" t="str">
        <f t="shared" si="1"/>
        <v>0</v>
      </c>
      <c r="G18" s="291">
        <f>'Metas Cons'!B33</f>
        <v>0</v>
      </c>
      <c r="H18" s="292" t="str">
        <f t="shared" si="2"/>
        <v>0</v>
      </c>
      <c r="I18" s="291">
        <f>'Metas Cons'!F33</f>
        <v>0</v>
      </c>
      <c r="J18" s="290" t="str">
        <f t="shared" si="3"/>
        <v>-</v>
      </c>
      <c r="K18" s="291">
        <f>'Metas Cons'!J33</f>
        <v>0</v>
      </c>
      <c r="L18" s="290" t="str">
        <f t="shared" si="4"/>
        <v>-</v>
      </c>
      <c r="N18" s="377"/>
    </row>
    <row r="19" spans="1:12" ht="12.75">
      <c r="A19" s="486"/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</row>
    <row r="20" spans="1:12" ht="15.75" customHeight="1">
      <c r="A20" s="249" t="s">
        <v>56</v>
      </c>
      <c r="B20" s="487" t="s">
        <v>81</v>
      </c>
      <c r="C20" s="486"/>
      <c r="D20" s="486"/>
      <c r="E20" s="486"/>
      <c r="F20" s="486"/>
      <c r="G20" s="486"/>
      <c r="H20" s="486"/>
      <c r="I20" s="486"/>
      <c r="J20" s="486"/>
      <c r="K20" s="486"/>
      <c r="L20" s="486"/>
    </row>
    <row r="21" spans="1:12" s="12" customFormat="1" ht="15.75" customHeight="1">
      <c r="A21" s="480"/>
      <c r="B21" s="484">
        <f>Parâmetros!B10</f>
        <v>2020</v>
      </c>
      <c r="C21" s="484">
        <f>B21+1</f>
        <v>2021</v>
      </c>
      <c r="D21" s="484" t="s">
        <v>112</v>
      </c>
      <c r="E21" s="484">
        <f>C21+1</f>
        <v>2022</v>
      </c>
      <c r="F21" s="464" t="s">
        <v>112</v>
      </c>
      <c r="G21" s="464">
        <f>E21+1</f>
        <v>2023</v>
      </c>
      <c r="H21" s="464" t="s">
        <v>112</v>
      </c>
      <c r="I21" s="464">
        <f>G21+1</f>
        <v>2024</v>
      </c>
      <c r="J21" s="464" t="s">
        <v>112</v>
      </c>
      <c r="K21" s="464">
        <f>I21+1</f>
        <v>2025</v>
      </c>
      <c r="L21" s="451" t="s">
        <v>112</v>
      </c>
    </row>
    <row r="22" spans="1:12" s="12" customFormat="1" ht="15.75" customHeight="1">
      <c r="A22" s="481"/>
      <c r="B22" s="485"/>
      <c r="C22" s="485"/>
      <c r="D22" s="485"/>
      <c r="E22" s="485"/>
      <c r="F22" s="466"/>
      <c r="G22" s="466"/>
      <c r="H22" s="466"/>
      <c r="I22" s="466"/>
      <c r="J22" s="466"/>
      <c r="K22" s="466"/>
      <c r="L22" s="453"/>
    </row>
    <row r="23" spans="1:12" ht="12.75">
      <c r="A23" s="256" t="s">
        <v>76</v>
      </c>
      <c r="B23" s="291">
        <f>B11*((1+Parâmetros!C11)*(1+Parâmetros!D11))</f>
        <v>15114726.487125047</v>
      </c>
      <c r="C23" s="285">
        <f>C11*(1+Parâmetros!D11)</f>
        <v>15104600</v>
      </c>
      <c r="D23" s="290">
        <f>IF(B23=0,"-",(C23/B23)-1)</f>
        <v>-0.0006699748840094388</v>
      </c>
      <c r="E23" s="285">
        <f>E11</f>
        <v>19839518.71</v>
      </c>
      <c r="F23" s="290">
        <f>IF(C23=0,"-",(E23/C23)-1)</f>
        <v>0.3134752797161131</v>
      </c>
      <c r="G23" s="291">
        <f>'Metas Cons'!C12</f>
        <v>19981006.222367637</v>
      </c>
      <c r="H23" s="290">
        <f>IF(E23=0,"-",(G23/E23)-1)</f>
        <v>0.007131600037067365</v>
      </c>
      <c r="I23" s="291">
        <f>'Metas Cons'!G12</f>
        <v>22149571.182933476</v>
      </c>
      <c r="J23" s="290">
        <f>IF(G23=0,"-",(I23/G23)-1)</f>
        <v>0.10853131901526814</v>
      </c>
      <c r="K23" s="291">
        <f>'Metas Cons'!K12</f>
        <v>23518260.65011182</v>
      </c>
      <c r="L23" s="290">
        <f>IF(I23=0,"-",(K23/I23)-1)</f>
        <v>0.061793045828035575</v>
      </c>
    </row>
    <row r="24" spans="1:12" ht="12.75">
      <c r="A24" s="256" t="s">
        <v>118</v>
      </c>
      <c r="B24" s="291">
        <f>B12*((1+Parâmetros!C11)*(1+Parâmetros!D11))</f>
        <v>21762371.9176888</v>
      </c>
      <c r="C24" s="285">
        <f>C12*(1+Parâmetros!D11)</f>
        <v>15050655</v>
      </c>
      <c r="D24" s="290">
        <f aca="true" t="shared" si="5" ref="D24:D30">IF(B24=0,"-",(C24/B24)-1)</f>
        <v>-0.30840925534561836</v>
      </c>
      <c r="E24" s="285">
        <f>E12</f>
        <v>15801400</v>
      </c>
      <c r="F24" s="290">
        <f>IF(C24=0,"-",(E24/C24)-1)</f>
        <v>0.04988121779417565</v>
      </c>
      <c r="G24" s="293">
        <f>'Metas Cons'!C13</f>
        <v>19576944.99416332</v>
      </c>
      <c r="H24" s="290">
        <f aca="true" t="shared" si="6" ref="H24:H30">IF(E24=0,"-",(G24/E24)-1)</f>
        <v>0.23893737226849</v>
      </c>
      <c r="I24" s="293">
        <f>'Metas Cons'!G13</f>
        <v>21744972.600033928</v>
      </c>
      <c r="J24" s="290">
        <f aca="true" t="shared" si="7" ref="J24:J30">IF(G24=0,"-",(I24/G24)-1)</f>
        <v>0.11074391875325729</v>
      </c>
      <c r="K24" s="293">
        <f>'Metas Cons'!K13</f>
        <v>23112337.993956994</v>
      </c>
      <c r="L24" s="290">
        <f aca="true" t="shared" si="8" ref="L24:L30">IF(I24=0,"-",(K24/I24)-1)</f>
        <v>0.06288190926122073</v>
      </c>
    </row>
    <row r="25" spans="1:12" ht="12.75">
      <c r="A25" s="256" t="s">
        <v>77</v>
      </c>
      <c r="B25" s="291">
        <f>B13*((1+Parâmetros!C11)*(1+Parâmetros!D11))</f>
        <v>13932596.551522138</v>
      </c>
      <c r="C25" s="285">
        <f>C13*(1+Parâmetros!D11)</f>
        <v>15104600</v>
      </c>
      <c r="D25" s="290">
        <f t="shared" si="5"/>
        <v>0.08411952819733526</v>
      </c>
      <c r="E25" s="285">
        <f>E13</f>
        <v>17028000</v>
      </c>
      <c r="F25" s="290">
        <f aca="true" t="shared" si="9" ref="F25:F30">IF(C25=0,"-",(E25/C25)-1)</f>
        <v>0.12733869152443633</v>
      </c>
      <c r="G25" s="293">
        <f>'Metas Cons'!C20</f>
        <v>17339315.540331133</v>
      </c>
      <c r="H25" s="290">
        <f t="shared" si="6"/>
        <v>0.018282566380733556</v>
      </c>
      <c r="I25" s="293">
        <f>'Metas Cons'!G20</f>
        <v>22149571.182933476</v>
      </c>
      <c r="J25" s="290">
        <f t="shared" si="7"/>
        <v>0.27741900373251305</v>
      </c>
      <c r="K25" s="293">
        <f>'Metas Cons'!K20</f>
        <v>23518260.65011182</v>
      </c>
      <c r="L25" s="290">
        <f t="shared" si="8"/>
        <v>0.061793045828035575</v>
      </c>
    </row>
    <row r="26" spans="1:12" ht="12.75">
      <c r="A26" s="256" t="s">
        <v>114</v>
      </c>
      <c r="B26" s="291">
        <f>B14*((1+Parâmetros!C11)*(1+Parâmetros!D11))</f>
        <v>22933091.89782142</v>
      </c>
      <c r="C26" s="285">
        <f>C14*(1+Parâmetros!D11)</f>
        <v>15039866</v>
      </c>
      <c r="D26" s="290">
        <f t="shared" si="5"/>
        <v>-0.34418498530375896</v>
      </c>
      <c r="E26" s="285">
        <f>E14</f>
        <v>16046990</v>
      </c>
      <c r="F26" s="290">
        <f t="shared" si="9"/>
        <v>0.06696362853232873</v>
      </c>
      <c r="G26" s="293">
        <f>'Metas Cons'!C21</f>
        <v>17320321.88128833</v>
      </c>
      <c r="H26" s="290">
        <f t="shared" si="6"/>
        <v>0.07935020095907896</v>
      </c>
      <c r="I26" s="293">
        <f>'Metas Cons'!G21</f>
        <v>22130577.523890678</v>
      </c>
      <c r="J26" s="290">
        <f t="shared" si="7"/>
        <v>0.27772322452038334</v>
      </c>
      <c r="K26" s="293">
        <f>'Metas Cons'!K21</f>
        <v>23499266.99106902</v>
      </c>
      <c r="L26" s="290">
        <f t="shared" si="8"/>
        <v>0.06184607996338087</v>
      </c>
    </row>
    <row r="27" spans="1:12" ht="12.75">
      <c r="A27" s="256" t="s">
        <v>78</v>
      </c>
      <c r="B27" s="291">
        <f>B24-B26</f>
        <v>-1170719.9801326208</v>
      </c>
      <c r="C27" s="293">
        <f>C24-C26</f>
        <v>10789</v>
      </c>
      <c r="D27" s="290">
        <f t="shared" si="5"/>
        <v>-1.0092156964800223</v>
      </c>
      <c r="E27" s="293">
        <f>E24-E26</f>
        <v>-245590</v>
      </c>
      <c r="F27" s="290">
        <f t="shared" si="9"/>
        <v>-23.762999351191027</v>
      </c>
      <c r="G27" s="293">
        <f>'Metas Cons'!C28</f>
        <v>2256623.1128749913</v>
      </c>
      <c r="H27" s="290">
        <f t="shared" si="6"/>
        <v>-10.18857898479169</v>
      </c>
      <c r="I27" s="293">
        <f>'Metas Cons'!G28</f>
        <v>-385604.9238567508</v>
      </c>
      <c r="J27" s="290">
        <f t="shared" si="7"/>
        <v>-1.1708769717267855</v>
      </c>
      <c r="K27" s="293">
        <f>'Metas Cons'!K28</f>
        <v>-386928.99711202417</v>
      </c>
      <c r="L27" s="290">
        <f t="shared" si="8"/>
        <v>0.0034337560890826957</v>
      </c>
    </row>
    <row r="28" spans="1:12" ht="12.75">
      <c r="A28" s="256" t="s">
        <v>79</v>
      </c>
      <c r="B28" s="291">
        <f>B16*((1+Parâmetros!C11)*(1+Parâmetros!D11))</f>
        <v>292984.12527431233</v>
      </c>
      <c r="C28" s="285">
        <f>C16*(1+Parâmetros!D11)</f>
        <v>863120</v>
      </c>
      <c r="D28" s="290">
        <f t="shared" si="5"/>
        <v>1.945961659840397</v>
      </c>
      <c r="E28" s="285">
        <f>E16</f>
        <v>850000</v>
      </c>
      <c r="F28" s="290">
        <f t="shared" si="9"/>
        <v>-0.015200667346371266</v>
      </c>
      <c r="G28" s="293">
        <f>'Metas Cons'!C31</f>
        <v>2256623.1128749913</v>
      </c>
      <c r="H28" s="290">
        <f t="shared" si="6"/>
        <v>1.6548507210294017</v>
      </c>
      <c r="I28" s="293">
        <f>'Metas Cons'!G31</f>
        <v>-385604.9238567508</v>
      </c>
      <c r="J28" s="290">
        <f t="shared" si="7"/>
        <v>-1.1708769717267855</v>
      </c>
      <c r="K28" s="293">
        <f>'Metas Cons'!K31</f>
        <v>-386928.99711202417</v>
      </c>
      <c r="L28" s="290">
        <f t="shared" si="8"/>
        <v>0.0034337560890826957</v>
      </c>
    </row>
    <row r="29" spans="1:12" ht="12.75">
      <c r="A29" s="256" t="s">
        <v>80</v>
      </c>
      <c r="B29" s="291">
        <f>B17*((1+Parâmetros!C11)*(1+Parâmetros!D11))</f>
        <v>1026477.2159447047</v>
      </c>
      <c r="C29" s="285">
        <f>C17*(1+Parâmetros!D11)</f>
        <v>0</v>
      </c>
      <c r="D29" s="290">
        <f t="shared" si="5"/>
        <v>-1</v>
      </c>
      <c r="E29" s="285">
        <f>E17</f>
        <v>0</v>
      </c>
      <c r="F29" s="290" t="str">
        <f t="shared" si="9"/>
        <v>-</v>
      </c>
      <c r="G29" s="293">
        <f>'Metas Cons'!C32</f>
        <v>0</v>
      </c>
      <c r="H29" s="290" t="str">
        <f t="shared" si="6"/>
        <v>-</v>
      </c>
      <c r="I29" s="293">
        <f>'Metas Cons'!G32</f>
        <v>0</v>
      </c>
      <c r="J29" s="290" t="str">
        <f t="shared" si="7"/>
        <v>-</v>
      </c>
      <c r="K29" s="293">
        <f>'Metas Cons'!K32</f>
        <v>0</v>
      </c>
      <c r="L29" s="290" t="str">
        <f t="shared" si="8"/>
        <v>-</v>
      </c>
    </row>
    <row r="30" spans="1:12" ht="12.75">
      <c r="A30" s="257" t="s">
        <v>74</v>
      </c>
      <c r="B30" s="291">
        <f>B18*((1+Parâmetros!C11)*(1+Parâmetros!D11))</f>
        <v>-427294.8194806277</v>
      </c>
      <c r="C30" s="285">
        <f>C18*(1+Parâmetros!D11)</f>
        <v>0</v>
      </c>
      <c r="D30" s="290">
        <f t="shared" si="5"/>
        <v>-1</v>
      </c>
      <c r="E30" s="285">
        <f>E18</f>
        <v>0</v>
      </c>
      <c r="F30" s="290" t="str">
        <f t="shared" si="9"/>
        <v>-</v>
      </c>
      <c r="G30" s="294">
        <f>'Metas Cons'!C33</f>
        <v>0</v>
      </c>
      <c r="H30" s="290" t="str">
        <f t="shared" si="6"/>
        <v>-</v>
      </c>
      <c r="I30" s="291">
        <f>'Metas Cons'!G33</f>
        <v>0</v>
      </c>
      <c r="J30" s="290" t="str">
        <f t="shared" si="7"/>
        <v>-</v>
      </c>
      <c r="K30" s="291">
        <f>'Metas Cons'!K33</f>
        <v>0</v>
      </c>
      <c r="L30" s="290" t="str">
        <f t="shared" si="8"/>
        <v>-</v>
      </c>
    </row>
    <row r="31" spans="1:12" ht="12.75">
      <c r="A31" s="380" t="str">
        <f>' Avaliação'!A19:G19</f>
        <v>Fonte:Sistema contábil do Município - 11/08/2022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</row>
  </sheetData>
  <sheetProtection/>
  <mergeCells count="34">
    <mergeCell ref="A1:L1"/>
    <mergeCell ref="A2:L2"/>
    <mergeCell ref="A3:L3"/>
    <mergeCell ref="A4:L4"/>
    <mergeCell ref="B8:L8"/>
    <mergeCell ref="L21:L22"/>
    <mergeCell ref="A21:A22"/>
    <mergeCell ref="B21:B22"/>
    <mergeCell ref="I9:I10"/>
    <mergeCell ref="F21:F22"/>
    <mergeCell ref="J21:J22"/>
    <mergeCell ref="B9:B10"/>
    <mergeCell ref="C9:C10"/>
    <mergeCell ref="H9:H10"/>
    <mergeCell ref="D9:D10"/>
    <mergeCell ref="K21:K22"/>
    <mergeCell ref="C21:C22"/>
    <mergeCell ref="D21:D22"/>
    <mergeCell ref="A19:L19"/>
    <mergeCell ref="F9:F10"/>
    <mergeCell ref="G9:G10"/>
    <mergeCell ref="G21:G22"/>
    <mergeCell ref="H21:H22"/>
    <mergeCell ref="B20:L20"/>
    <mergeCell ref="E21:E22"/>
    <mergeCell ref="I21:I22"/>
    <mergeCell ref="A5:L5"/>
    <mergeCell ref="J9:J10"/>
    <mergeCell ref="K9:K10"/>
    <mergeCell ref="L9:L10"/>
    <mergeCell ref="A6:L6"/>
    <mergeCell ref="A9:A10"/>
    <mergeCell ref="A7:B7"/>
    <mergeCell ref="E9:E10"/>
  </mergeCells>
  <printOptions/>
  <pageMargins left="0.25" right="0.25" top="0.75" bottom="0.75" header="0.3" footer="0.3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Eduarda</cp:lastModifiedBy>
  <cp:lastPrinted>2022-10-11T17:41:43Z</cp:lastPrinted>
  <dcterms:created xsi:type="dcterms:W3CDTF">2000-07-04T17:38:30Z</dcterms:created>
  <dcterms:modified xsi:type="dcterms:W3CDTF">2022-10-11T17:46:26Z</dcterms:modified>
  <cp:category/>
  <cp:version/>
  <cp:contentType/>
  <cp:contentStatus/>
</cp:coreProperties>
</file>